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3040" windowHeight="9180" activeTab="7"/>
  </bookViews>
  <sheets>
    <sheet name="智行" sheetId="6" r:id="rId1"/>
    <sheet name="仁智" sheetId="7" r:id="rId2"/>
    <sheet name="德馨" sheetId="8" r:id="rId3"/>
    <sheet name="精诚" sheetId="9" r:id="rId4"/>
    <sheet name="崇德" sheetId="10" r:id="rId5"/>
    <sheet name="羲和" sheetId="11" r:id="rId6"/>
    <sheet name="日新" sheetId="12" r:id="rId7"/>
    <sheet name="书院汇总" sheetId="14" r:id="rId8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4" name="ID_081C0F1F8ED6483CAAC2FF47D00C782D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986010" y="46491525"/>
          <a:ext cx="2160270" cy="12230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45CC6E88EC7C4A838C8DB5796C9A0E4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351135" y="47837725"/>
          <a:ext cx="1297940" cy="23425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3785C9CD79B3443680E8AF15EB1D8EB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0240010" y="48667670"/>
          <a:ext cx="626110" cy="11322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" name="ID_0FDB06D1D4F347B8928329CA08F53028" descr="adf0819dcb283e3b1eb58baa93cf501"/>
        <xdr:cNvPicPr>
          <a:picLocks noChangeAspect="1"/>
        </xdr:cNvPicPr>
      </xdr:nvPicPr>
      <xdr:blipFill>
        <a:blip r:embed="rId4"/>
        <a:srcRect b="60346"/>
        <a:stretch>
          <a:fillRect/>
        </a:stretch>
      </xdr:blipFill>
      <xdr:spPr>
        <a:xfrm>
          <a:off x="10462895" y="19505930"/>
          <a:ext cx="1417955" cy="749935"/>
        </a:xfrm>
        <a:prstGeom prst="rect">
          <a:avLst/>
        </a:prstGeom>
      </xdr:spPr>
    </xdr:pic>
  </etc:cellImage>
  <etc:cellImage>
    <xdr:pic>
      <xdr:nvPicPr>
        <xdr:cNvPr id="39" name="ID_FAA01AB3A05244EB9A5EEDAC1788FC49" descr="b8fb3f8330329cd1dc3f86a573f6203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0758170" y="18265775"/>
          <a:ext cx="770255" cy="1049020"/>
        </a:xfrm>
        <a:prstGeom prst="rect">
          <a:avLst/>
        </a:prstGeom>
      </xdr:spPr>
    </xdr:pic>
  </etc:cellImage>
  <etc:cellImage>
    <xdr:pic>
      <xdr:nvPicPr>
        <xdr:cNvPr id="37" name="ID_4422B22D1A6D4C4489FA5A47BEDABC6C" descr="84b158e6ecbc83f45747f38813080dd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0457815" y="17220565"/>
          <a:ext cx="1370965" cy="1028065"/>
        </a:xfrm>
        <a:prstGeom prst="rect">
          <a:avLst/>
        </a:prstGeom>
      </xdr:spPr>
    </xdr:pic>
  </etc:cellImage>
  <etc:cellImage>
    <xdr:pic>
      <xdr:nvPicPr>
        <xdr:cNvPr id="10" name="ID_F90036ED33F04E9C8FDA35928B774FA6" descr="161bb2dca3dd5b0d54cdb977c5e4070"/>
        <xdr:cNvPicPr>
          <a:picLocks noChangeAspect="1"/>
        </xdr:cNvPicPr>
      </xdr:nvPicPr>
      <xdr:blipFill>
        <a:blip r:embed="rId7"/>
        <a:srcRect t="14657" b="13915"/>
        <a:stretch>
          <a:fillRect/>
        </a:stretch>
      </xdr:blipFill>
      <xdr:spPr>
        <a:xfrm>
          <a:off x="10615295" y="16036925"/>
          <a:ext cx="1093470" cy="1041400"/>
        </a:xfrm>
        <a:prstGeom prst="rect">
          <a:avLst/>
        </a:prstGeom>
      </xdr:spPr>
    </xdr:pic>
  </etc:cellImage>
  <etc:cellImage>
    <xdr:pic>
      <xdr:nvPicPr>
        <xdr:cNvPr id="9" name="ID_0F7083504DCB4EA98D4B4BF2B475FA5E" descr="77411427c7558d0da6e8af377c35abb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0521950" y="14836140"/>
          <a:ext cx="1268730" cy="951865"/>
        </a:xfrm>
        <a:prstGeom prst="rect">
          <a:avLst/>
        </a:prstGeom>
      </xdr:spPr>
    </xdr:pic>
  </etc:cellImage>
  <etc:cellImage>
    <xdr:pic>
      <xdr:nvPicPr>
        <xdr:cNvPr id="66" name="ID_1EBAF052E3284576B99A7334A2B20D44"/>
        <xdr:cNvPicPr>
          <a:picLocks noChangeAspect="1"/>
        </xdr:cNvPicPr>
      </xdr:nvPicPr>
      <xdr:blipFill>
        <a:blip r:embed="rId9" r:link="rId10"/>
        <a:srcRect b="40234"/>
        <a:stretch>
          <a:fillRect/>
        </a:stretch>
      </xdr:blipFill>
      <xdr:spPr>
        <a:xfrm>
          <a:off x="10500360" y="13632180"/>
          <a:ext cx="1249045" cy="92646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3" name="ID_919EE0B41AF543E5A8CD13C7339F8BF0" descr="4538a6df925297d0260b5378c99ce12"/>
        <xdr:cNvPicPr>
          <a:picLocks noChangeAspect="1"/>
        </xdr:cNvPicPr>
      </xdr:nvPicPr>
      <xdr:blipFill>
        <a:blip r:embed="rId11"/>
        <a:srcRect l="10323" r="25079"/>
        <a:stretch>
          <a:fillRect/>
        </a:stretch>
      </xdr:blipFill>
      <xdr:spPr>
        <a:xfrm>
          <a:off x="10375900" y="12559665"/>
          <a:ext cx="1447800" cy="912495"/>
        </a:xfrm>
        <a:prstGeom prst="rect">
          <a:avLst/>
        </a:prstGeom>
      </xdr:spPr>
    </xdr:pic>
  </etc:cellImage>
  <etc:cellImage>
    <xdr:pic>
      <xdr:nvPicPr>
        <xdr:cNvPr id="32" name="ID_DC22482FDFB14464A9BDABDB6525EF42" descr="c2a58a1b76c79967beb3ff6954e7aa3"/>
        <xdr:cNvPicPr>
          <a:picLocks noChangeAspect="1"/>
        </xdr:cNvPicPr>
      </xdr:nvPicPr>
      <xdr:blipFill>
        <a:blip r:embed="rId12"/>
        <a:srcRect l="12223" r="16529"/>
        <a:stretch>
          <a:fillRect/>
        </a:stretch>
      </xdr:blipFill>
      <xdr:spPr>
        <a:xfrm>
          <a:off x="10386060" y="11493500"/>
          <a:ext cx="1428750" cy="912495"/>
        </a:xfrm>
        <a:prstGeom prst="rect">
          <a:avLst/>
        </a:prstGeom>
      </xdr:spPr>
    </xdr:pic>
  </etc:cellImage>
  <etc:cellImage>
    <xdr:pic>
      <xdr:nvPicPr>
        <xdr:cNvPr id="29" name="ID_8788DAA6B4D64E80AB305EB6612F70F6" descr="aa068f1bbd0d5152e0e4ebf4ca29ee3"/>
        <xdr:cNvPicPr>
          <a:picLocks noChangeAspect="1"/>
        </xdr:cNvPicPr>
      </xdr:nvPicPr>
      <xdr:blipFill>
        <a:blip r:embed="rId13"/>
        <a:srcRect l="666" t="44106" r="-666" b="460"/>
        <a:stretch>
          <a:fillRect/>
        </a:stretch>
      </xdr:blipFill>
      <xdr:spPr>
        <a:xfrm>
          <a:off x="10376535" y="10385425"/>
          <a:ext cx="1449070" cy="879475"/>
        </a:xfrm>
        <a:prstGeom prst="rect">
          <a:avLst/>
        </a:prstGeom>
      </xdr:spPr>
    </xdr:pic>
  </etc:cellImage>
  <etc:cellImage>
    <xdr:pic>
      <xdr:nvPicPr>
        <xdr:cNvPr id="2" name="ID_E341AF7C69774251ADD3F5FAC2B905D6" descr="0a191cc21d6936a75a267d5fe9597a1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0372725" y="9143365"/>
          <a:ext cx="1674495" cy="968375"/>
        </a:xfrm>
        <a:prstGeom prst="rect">
          <a:avLst/>
        </a:prstGeom>
      </xdr:spPr>
    </xdr:pic>
  </etc:cellImage>
  <etc:cellImage>
    <xdr:pic>
      <xdr:nvPicPr>
        <xdr:cNvPr id="6" name="ID_7E45BC5DAFEB4D23BE2EC4B52BE3D90B" descr="ed54be989c802e65455fc3babc242c4"/>
        <xdr:cNvPicPr>
          <a:picLocks noChangeAspect="1"/>
        </xdr:cNvPicPr>
      </xdr:nvPicPr>
      <xdr:blipFill>
        <a:blip r:embed="rId15"/>
        <a:srcRect l="16207" t="22703" b="22342"/>
        <a:stretch>
          <a:fillRect/>
        </a:stretch>
      </xdr:blipFill>
      <xdr:spPr>
        <a:xfrm>
          <a:off x="10643235" y="7947025"/>
          <a:ext cx="969645" cy="1007745"/>
        </a:xfrm>
        <a:prstGeom prst="rect">
          <a:avLst/>
        </a:prstGeom>
      </xdr:spPr>
    </xdr:pic>
  </etc:cellImage>
  <etc:cellImage>
    <xdr:pic>
      <xdr:nvPicPr>
        <xdr:cNvPr id="87" name="ID_40E96B2C07114604AF4E893AAEBA722F"/>
        <xdr:cNvPicPr>
          <a:picLocks noChangeAspect="1"/>
        </xdr:cNvPicPr>
      </xdr:nvPicPr>
      <xdr:blipFill>
        <a:blip r:embed="rId16" r:link="rId10"/>
        <a:stretch>
          <a:fillRect/>
        </a:stretch>
      </xdr:blipFill>
      <xdr:spPr>
        <a:xfrm>
          <a:off x="10422255" y="5905500"/>
          <a:ext cx="1391285" cy="185610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86" name="ID_24ECF4A8ED7844B782BB236A434A94C0"/>
        <xdr:cNvPicPr>
          <a:picLocks noChangeAspect="1"/>
        </xdr:cNvPicPr>
      </xdr:nvPicPr>
      <xdr:blipFill>
        <a:blip r:embed="rId17" r:link="rId10"/>
        <a:stretch>
          <a:fillRect/>
        </a:stretch>
      </xdr:blipFill>
      <xdr:spPr>
        <a:xfrm>
          <a:off x="10462895" y="4772025"/>
          <a:ext cx="1301750" cy="97663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85" name="ID_E406123805844A8891E8F02A44868888"/>
        <xdr:cNvPicPr>
          <a:picLocks noChangeAspect="1"/>
        </xdr:cNvPicPr>
      </xdr:nvPicPr>
      <xdr:blipFill>
        <a:blip r:embed="rId18" r:link="rId10"/>
        <a:stretch>
          <a:fillRect/>
        </a:stretch>
      </xdr:blipFill>
      <xdr:spPr>
        <a:xfrm>
          <a:off x="10460355" y="3473450"/>
          <a:ext cx="1388745" cy="104013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70" name="ID_AEC944ED3701489D80A5F46E81CAD281"/>
        <xdr:cNvPicPr>
          <a:picLocks noChangeAspect="1"/>
        </xdr:cNvPicPr>
      </xdr:nvPicPr>
      <xdr:blipFill>
        <a:blip r:embed="rId19" r:link="rId10"/>
        <a:stretch>
          <a:fillRect/>
        </a:stretch>
      </xdr:blipFill>
      <xdr:spPr>
        <a:xfrm>
          <a:off x="10565130" y="2089150"/>
          <a:ext cx="984250" cy="103441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68" name="ID_6EEF60E990514425A0316A35CC09EE58"/>
        <xdr:cNvPicPr>
          <a:picLocks noChangeAspect="1"/>
        </xdr:cNvPicPr>
      </xdr:nvPicPr>
      <xdr:blipFill>
        <a:blip r:embed="rId20" r:link="rId10"/>
        <a:srcRect t="10780" b="14271"/>
        <a:stretch>
          <a:fillRect/>
        </a:stretch>
      </xdr:blipFill>
      <xdr:spPr>
        <a:xfrm>
          <a:off x="10498455" y="965200"/>
          <a:ext cx="1153160" cy="96266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1" name="ID_BAD93EBBD3EB4825820A0FE71F0250D8" descr="图片1"/>
        <xdr:cNvPicPr>
          <a:picLocks noChangeAspect="1"/>
        </xdr:cNvPicPr>
      </xdr:nvPicPr>
      <xdr:blipFill>
        <a:blip r:embed="rId21"/>
        <a:srcRect t="19221" b="39988"/>
        <a:stretch>
          <a:fillRect/>
        </a:stretch>
      </xdr:blipFill>
      <xdr:spPr>
        <a:xfrm>
          <a:off x="10487025" y="20447635"/>
          <a:ext cx="1311910" cy="913130"/>
        </a:xfrm>
        <a:prstGeom prst="rect">
          <a:avLst/>
        </a:prstGeom>
      </xdr:spPr>
    </xdr:pic>
  </etc:cellImage>
  <etc:cellImage>
    <xdr:pic>
      <xdr:nvPicPr>
        <xdr:cNvPr id="3" name="ID_A8E42A3264C44D439E9C28AC19DB30FC" descr="2c66f0c7ba6d6ac5794baeb199a91b9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0473055" y="21593175"/>
          <a:ext cx="1400175" cy="836930"/>
        </a:xfrm>
        <a:prstGeom prst="rect">
          <a:avLst/>
        </a:prstGeom>
      </xdr:spPr>
    </xdr:pic>
  </etc:cellImage>
  <etc:cellImage>
    <xdr:pic>
      <xdr:nvPicPr>
        <xdr:cNvPr id="5" name="ID_5C25EE0C129C41C4AA4E3975BC5C0699"/>
        <xdr:cNvPicPr>
          <a:picLocks noChangeAspect="1"/>
        </xdr:cNvPicPr>
      </xdr:nvPicPr>
      <xdr:blipFill>
        <a:blip r:embed="rId23"/>
        <a:srcRect t="35324" b="25256"/>
        <a:stretch>
          <a:fillRect/>
        </a:stretch>
      </xdr:blipFill>
      <xdr:spPr>
        <a:xfrm>
          <a:off x="12348845" y="803275"/>
          <a:ext cx="2480310" cy="7334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37455B693F0344B483B9E648D8197D52"/>
        <xdr:cNvPicPr>
          <a:picLocks noChangeAspect="1"/>
        </xdr:cNvPicPr>
      </xdr:nvPicPr>
      <xdr:blipFill>
        <a:blip r:embed="rId24"/>
        <a:srcRect t="19902"/>
        <a:stretch>
          <a:fillRect/>
        </a:stretch>
      </xdr:blipFill>
      <xdr:spPr>
        <a:xfrm>
          <a:off x="12828905" y="1831975"/>
          <a:ext cx="1522095" cy="16268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DDEBFE3BD1F54E1CBE84485DD2145EF1" descr="微信图片_20250224110843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2592050" y="3820795"/>
          <a:ext cx="2097405" cy="1844675"/>
        </a:xfrm>
        <a:prstGeom prst="rect">
          <a:avLst/>
        </a:prstGeom>
      </xdr:spPr>
    </xdr:pic>
  </etc:cellImage>
  <etc:cellImage>
    <xdr:pic>
      <xdr:nvPicPr>
        <xdr:cNvPr id="13" name="ID_61599A2D9C8F46C7B0D00DDBF1370CF2"/>
        <xdr:cNvPicPr>
          <a:picLocks noChangeAspect="1"/>
        </xdr:cNvPicPr>
      </xdr:nvPicPr>
      <xdr:blipFill>
        <a:blip r:embed="rId26"/>
        <a:srcRect/>
        <a:stretch>
          <a:fillRect/>
        </a:stretch>
      </xdr:blipFill>
      <xdr:spPr>
        <a:xfrm>
          <a:off x="12578080" y="5958205"/>
          <a:ext cx="2098040" cy="1746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" name="ID_9EB4D241B03448CCA28EFB6F9C4214E3"/>
        <xdr:cNvPicPr>
          <a:picLocks noChangeAspect="1"/>
        </xdr:cNvPicPr>
      </xdr:nvPicPr>
      <xdr:blipFill>
        <a:blip r:embed="rId27"/>
        <a:srcRect/>
        <a:stretch>
          <a:fillRect/>
        </a:stretch>
      </xdr:blipFill>
      <xdr:spPr>
        <a:xfrm>
          <a:off x="12458700" y="14937740"/>
          <a:ext cx="2257425" cy="20485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" name="ID_851FA39B5C52445A8AA13E4EFCDA9C8E"/>
        <xdr:cNvPicPr>
          <a:picLocks noChangeAspect="1"/>
        </xdr:cNvPicPr>
      </xdr:nvPicPr>
      <xdr:blipFill>
        <a:blip r:embed="rId28"/>
        <a:srcRect l="23221" t="30731" r="21161" b="21179"/>
        <a:stretch>
          <a:fillRect/>
        </a:stretch>
      </xdr:blipFill>
      <xdr:spPr>
        <a:xfrm>
          <a:off x="12239625" y="17243425"/>
          <a:ext cx="2924175" cy="18446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" name="ID_529F0A6451F343DC9D06801F3DDBA3E0"/>
        <xdr:cNvPicPr>
          <a:picLocks noChangeAspect="1"/>
        </xdr:cNvPicPr>
      </xdr:nvPicPr>
      <xdr:blipFill>
        <a:blip r:embed="rId29"/>
        <a:srcRect l="7500" t="11003" r="12400" b="7710"/>
        <a:stretch>
          <a:fillRect/>
        </a:stretch>
      </xdr:blipFill>
      <xdr:spPr>
        <a:xfrm>
          <a:off x="12696825" y="12352655"/>
          <a:ext cx="1619250" cy="21951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" name="ID_12DCA65748AE47D5BD9B279E4D0A5B7A"/>
        <xdr:cNvPicPr>
          <a:picLocks noChangeAspect="1"/>
        </xdr:cNvPicPr>
      </xdr:nvPicPr>
      <xdr:blipFill>
        <a:blip r:embed="rId30"/>
        <a:srcRect l="8904" t="33190" r="18006"/>
        <a:stretch>
          <a:fillRect/>
        </a:stretch>
      </xdr:blipFill>
      <xdr:spPr>
        <a:xfrm>
          <a:off x="12163425" y="10018395"/>
          <a:ext cx="3000375" cy="19831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" name="ID_66E3AA1805284C48BDDAB253608017F7"/>
        <xdr:cNvPicPr>
          <a:picLocks noChangeAspect="1"/>
        </xdr:cNvPicPr>
      </xdr:nvPicPr>
      <xdr:blipFill>
        <a:blip r:embed="rId31"/>
        <a:srcRect/>
        <a:stretch>
          <a:fillRect/>
        </a:stretch>
      </xdr:blipFill>
      <xdr:spPr>
        <a:xfrm>
          <a:off x="12620625" y="7925435"/>
          <a:ext cx="2044700" cy="16941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" name="ID_438264E2E9544A76980891F71DDF3747"/>
        <xdr:cNvPicPr>
          <a:picLocks noChangeAspect="1"/>
        </xdr:cNvPicPr>
      </xdr:nvPicPr>
      <xdr:blipFill>
        <a:blip r:embed="rId32"/>
        <a:srcRect/>
        <a:stretch>
          <a:fillRect/>
        </a:stretch>
      </xdr:blipFill>
      <xdr:spPr>
        <a:xfrm>
          <a:off x="12544425" y="19333210"/>
          <a:ext cx="2017395" cy="15982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" name="ID_8F207514B1AF46DC875C24E30043D020"/>
        <xdr:cNvPicPr>
          <a:picLocks noChangeAspect="1"/>
        </xdr:cNvPicPr>
      </xdr:nvPicPr>
      <xdr:blipFill>
        <a:blip r:embed="rId33"/>
        <a:srcRect/>
        <a:stretch>
          <a:fillRect/>
        </a:stretch>
      </xdr:blipFill>
      <xdr:spPr>
        <a:xfrm>
          <a:off x="12496800" y="21122640"/>
          <a:ext cx="2258060" cy="17151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" name="ID_913FCDC7223E4FF7A293BDBEF7E8339E"/>
        <xdr:cNvPicPr>
          <a:picLocks noChangeAspect="1"/>
        </xdr:cNvPicPr>
      </xdr:nvPicPr>
      <xdr:blipFill>
        <a:blip r:embed="rId34"/>
        <a:srcRect t="24200" r="5689"/>
        <a:stretch>
          <a:fillRect/>
        </a:stretch>
      </xdr:blipFill>
      <xdr:spPr>
        <a:xfrm>
          <a:off x="12201525" y="23248620"/>
          <a:ext cx="2962275" cy="17608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" name="ID_9E18BD30C6444125908C68C642EFFFC4"/>
        <xdr:cNvPicPr>
          <a:picLocks noChangeAspect="1"/>
        </xdr:cNvPicPr>
      </xdr:nvPicPr>
      <xdr:blipFill>
        <a:blip r:embed="rId35"/>
        <a:srcRect l="10370" t="21818" r="10185" b="24876"/>
        <a:stretch>
          <a:fillRect/>
        </a:stretch>
      </xdr:blipFill>
      <xdr:spPr>
        <a:xfrm>
          <a:off x="12249150" y="25207595"/>
          <a:ext cx="2914650" cy="14084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" name="ID_28866EFD169B4DCAA9B56FD2C7F5BBA3" descr="IMG_0483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13382625" y="35328860"/>
          <a:ext cx="446405" cy="1332230"/>
        </a:xfrm>
        <a:prstGeom prst="rect">
          <a:avLst/>
        </a:prstGeom>
      </xdr:spPr>
    </xdr:pic>
  </etc:cellImage>
  <etc:cellImage>
    <xdr:pic>
      <xdr:nvPicPr>
        <xdr:cNvPr id="24" name="ID_ADC36812E0FE445F8627FF7A2EA4D538" descr="IMG_0482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12238990" y="34133790"/>
          <a:ext cx="2738755" cy="657860"/>
        </a:xfrm>
        <a:prstGeom prst="rect">
          <a:avLst/>
        </a:prstGeom>
      </xdr:spPr>
    </xdr:pic>
  </etc:cellImage>
  <etc:cellImage>
    <xdr:pic>
      <xdr:nvPicPr>
        <xdr:cNvPr id="25" name="ID_DF6CB8F2EE45415C9FB25275E2ACB92D" descr="IMG_20250224_100308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12684125" y="32412940"/>
          <a:ext cx="1542415" cy="1321435"/>
        </a:xfrm>
        <a:prstGeom prst="rect">
          <a:avLst/>
        </a:prstGeom>
      </xdr:spPr>
    </xdr:pic>
  </etc:cellImage>
  <etc:cellImage>
    <xdr:pic>
      <xdr:nvPicPr>
        <xdr:cNvPr id="26" name="ID_38A6460406E345D296C15F15B5B52560" descr="IMG_0486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13272770" y="31132780"/>
          <a:ext cx="639445" cy="1180465"/>
        </a:xfrm>
        <a:prstGeom prst="rect">
          <a:avLst/>
        </a:prstGeom>
      </xdr:spPr>
    </xdr:pic>
  </etc:cellImage>
  <etc:cellImage>
    <xdr:pic>
      <xdr:nvPicPr>
        <xdr:cNvPr id="27" name="ID_BF29C9E1D22848B3AB1450B75356D120" descr="IMG_0481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12707620" y="29639260"/>
          <a:ext cx="1873250" cy="1215390"/>
        </a:xfrm>
        <a:prstGeom prst="rect">
          <a:avLst/>
        </a:prstGeom>
      </xdr:spPr>
    </xdr:pic>
  </etc:cellImage>
  <etc:cellImage>
    <xdr:pic>
      <xdr:nvPicPr>
        <xdr:cNvPr id="30" name="ID_F36D421854194CDA8A0DBD3877CFE5D5" descr="IMG_0480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12925425" y="28245435"/>
          <a:ext cx="1402715" cy="1200785"/>
        </a:xfrm>
        <a:prstGeom prst="rect">
          <a:avLst/>
        </a:prstGeom>
      </xdr:spPr>
    </xdr:pic>
  </etc:cellImage>
  <etc:cellImage>
    <xdr:pic>
      <xdr:nvPicPr>
        <xdr:cNvPr id="31" name="ID_A68DF031B5C848EB8EF84D7D2BAEC979" descr="IMG_0479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12304395" y="26864945"/>
          <a:ext cx="2642235" cy="1064895"/>
        </a:xfrm>
        <a:prstGeom prst="rect">
          <a:avLst/>
        </a:prstGeom>
      </xdr:spPr>
    </xdr:pic>
  </etc:cellImage>
  <etc:cellImage>
    <xdr:pic>
      <xdr:nvPicPr>
        <xdr:cNvPr id="34" name="ID_026CBF164EB741338B2D4D077DDE8B69" descr="IMG_0487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12764135" y="36927790"/>
          <a:ext cx="1344295" cy="1188085"/>
        </a:xfrm>
        <a:prstGeom prst="rect">
          <a:avLst/>
        </a:prstGeom>
      </xdr:spPr>
    </xdr:pic>
  </etc:cellImage>
  <etc:cellImage>
    <xdr:pic>
      <xdr:nvPicPr>
        <xdr:cNvPr id="35" name="ID_B41D74C30BD44C91BAB010691CD5FB03" descr="IMG_0488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12496165" y="38343840"/>
          <a:ext cx="1903730" cy="1136015"/>
        </a:xfrm>
        <a:prstGeom prst="rect">
          <a:avLst/>
        </a:prstGeom>
      </xdr:spPr>
    </xdr:pic>
  </etc:cellImage>
  <etc:cellImage>
    <xdr:pic>
      <xdr:nvPicPr>
        <xdr:cNvPr id="36" name="ID_434ED945FC5D4478890AAD7965E05BC5" descr="IMG_0489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12800965" y="39731950"/>
          <a:ext cx="965200" cy="1238250"/>
        </a:xfrm>
        <a:prstGeom prst="rect">
          <a:avLst/>
        </a:prstGeom>
      </xdr:spPr>
    </xdr:pic>
  </etc:cellImage>
  <etc:cellImage>
    <xdr:pic>
      <xdr:nvPicPr>
        <xdr:cNvPr id="38" name="ID_0D2918C7EB524923A675D368843796C2" descr="IMG_0490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12775565" y="41184195"/>
          <a:ext cx="1079500" cy="1238885"/>
        </a:xfrm>
        <a:prstGeom prst="rect">
          <a:avLst/>
        </a:prstGeom>
      </xdr:spPr>
    </xdr:pic>
  </etc:cellImage>
  <etc:cellImage>
    <xdr:pic>
      <xdr:nvPicPr>
        <xdr:cNvPr id="42" name="ID_2EC9AC3F935B4ADD8DDF5CC8489BDDC3" descr="IMG_0504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 rot="5400000">
          <a:off x="12699365" y="42665650"/>
          <a:ext cx="1337310" cy="998220"/>
        </a:xfrm>
        <a:prstGeom prst="rect">
          <a:avLst/>
        </a:prstGeom>
      </xdr:spPr>
    </xdr:pic>
  </etc:cellImage>
  <etc:cellImage>
    <xdr:pic>
      <xdr:nvPicPr>
        <xdr:cNvPr id="43" name="ID_DE67095853914F9287A2AE0092F88DF4" descr="IMG_0497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12534265" y="44015660"/>
          <a:ext cx="1737360" cy="1178560"/>
        </a:xfrm>
        <a:prstGeom prst="rect">
          <a:avLst/>
        </a:prstGeom>
      </xdr:spPr>
    </xdr:pic>
  </etc:cellImage>
  <etc:cellImage>
    <xdr:pic>
      <xdr:nvPicPr>
        <xdr:cNvPr id="44" name="ID_7B5E3E4AB3184BACB413692316F10929" descr="IMG_20250224_102949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12951460" y="45553630"/>
          <a:ext cx="938530" cy="1098550"/>
        </a:xfrm>
        <a:prstGeom prst="rect">
          <a:avLst/>
        </a:prstGeom>
      </xdr:spPr>
    </xdr:pic>
  </etc:cellImage>
  <etc:cellImage>
    <xdr:pic>
      <xdr:nvPicPr>
        <xdr:cNvPr id="45" name="ID_7C67DD6A763146DFA9ED09AB8003B869" descr="IMG_20250224_103703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12886055" y="46894750"/>
          <a:ext cx="1061720" cy="1218565"/>
        </a:xfrm>
        <a:prstGeom prst="rect">
          <a:avLst/>
        </a:prstGeom>
      </xdr:spPr>
    </xdr:pic>
  </etc:cellImage>
  <etc:cellImage>
    <xdr:pic>
      <xdr:nvPicPr>
        <xdr:cNvPr id="46" name="ID_B809A6BD35514942A983DD057C678CC7" descr="IMG_0492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12886055" y="48285400"/>
          <a:ext cx="1100455" cy="1249680"/>
        </a:xfrm>
        <a:prstGeom prst="rect">
          <a:avLst/>
        </a:prstGeom>
      </xdr:spPr>
    </xdr:pic>
  </etc:cellImage>
  <etc:cellImage>
    <xdr:pic>
      <xdr:nvPicPr>
        <xdr:cNvPr id="47" name="ID_C574737B34EA437CA1B7079098025D18" descr="IMG_0505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12619990" y="49684940"/>
          <a:ext cx="1611630" cy="1209040"/>
        </a:xfrm>
        <a:prstGeom prst="rect">
          <a:avLst/>
        </a:prstGeom>
      </xdr:spPr>
    </xdr:pic>
  </etc:cellImage>
  <etc:cellImage>
    <xdr:pic>
      <xdr:nvPicPr>
        <xdr:cNvPr id="48" name="ID_FE5D37237D724F4B90296B6AC69C00E1" descr="IMG_0493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12239625" y="51190525"/>
          <a:ext cx="2533650" cy="1102360"/>
        </a:xfrm>
        <a:prstGeom prst="rect">
          <a:avLst/>
        </a:prstGeom>
      </xdr:spPr>
    </xdr:pic>
  </etc:cellImage>
  <etc:cellImage>
    <xdr:pic>
      <xdr:nvPicPr>
        <xdr:cNvPr id="49" name="ID_00743F7A0A044511AED2FB144DF33951" descr="IMG_0494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12484735" y="52596415"/>
          <a:ext cx="2092325" cy="1143635"/>
        </a:xfrm>
        <a:prstGeom prst="rect">
          <a:avLst/>
        </a:prstGeom>
      </xdr:spPr>
    </xdr:pic>
  </etc:cellImage>
  <etc:cellImage>
    <xdr:pic>
      <xdr:nvPicPr>
        <xdr:cNvPr id="50" name="ID_F237AD40DA95411AA2678BB2D9ECA4FC" descr="IMG_0495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12353290" y="54058185"/>
          <a:ext cx="2387600" cy="1033780"/>
        </a:xfrm>
        <a:prstGeom prst="rect">
          <a:avLst/>
        </a:prstGeom>
      </xdr:spPr>
    </xdr:pic>
  </etc:cellImage>
  <etc:cellImage>
    <xdr:pic>
      <xdr:nvPicPr>
        <xdr:cNvPr id="51" name="ID_164B46A13EDB4D558C12C311E63088CA" descr="IMG_0498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12353290" y="55403115"/>
          <a:ext cx="2336165" cy="1270000"/>
        </a:xfrm>
        <a:prstGeom prst="rect">
          <a:avLst/>
        </a:prstGeom>
      </xdr:spPr>
    </xdr:pic>
  </etc:cellImage>
  <etc:cellImage>
    <xdr:pic>
      <xdr:nvPicPr>
        <xdr:cNvPr id="52" name="ID_ED7B27E8F3E14E3489AED3115632A493" descr="IMG_0506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12318365" y="57062370"/>
          <a:ext cx="2421255" cy="753745"/>
        </a:xfrm>
        <a:prstGeom prst="rect">
          <a:avLst/>
        </a:prstGeom>
      </xdr:spPr>
    </xdr:pic>
  </etc:cellImage>
  <etc:cellImage>
    <xdr:pic>
      <xdr:nvPicPr>
        <xdr:cNvPr id="53" name="ID_71A0C4DA8A5F411F920550660A61812B" descr="IMG_0507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12315825" y="58332370"/>
          <a:ext cx="2438400" cy="1144905"/>
        </a:xfrm>
        <a:prstGeom prst="rect">
          <a:avLst/>
        </a:prstGeom>
      </xdr:spPr>
    </xdr:pic>
  </etc:cellImage>
  <etc:cellImage>
    <xdr:pic>
      <xdr:nvPicPr>
        <xdr:cNvPr id="54" name="ID_293010BCEDBA4B23BB19B894D8E9C553" descr="IMG_0447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 rot="5400000">
          <a:off x="12798425" y="59860815"/>
          <a:ext cx="1636395" cy="1221740"/>
        </a:xfrm>
        <a:prstGeom prst="rect">
          <a:avLst/>
        </a:prstGeom>
      </xdr:spPr>
    </xdr:pic>
  </etc:cellImage>
  <etc:cellImage>
    <xdr:pic>
      <xdr:nvPicPr>
        <xdr:cNvPr id="55" name="ID_0782978E251E4059A5616B37C0C7A3D8" descr="IMG_20250224_112718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12924790" y="61414025"/>
          <a:ext cx="1184910" cy="1586865"/>
        </a:xfrm>
        <a:prstGeom prst="rect">
          <a:avLst/>
        </a:prstGeom>
      </xdr:spPr>
    </xdr:pic>
  </etc:cellImage>
  <etc:cellImage>
    <xdr:pic>
      <xdr:nvPicPr>
        <xdr:cNvPr id="56" name="ID_03D89B2DF0234AD69AA0A7C03B5067D2"/>
        <xdr:cNvPicPr>
          <a:picLocks noChangeAspect="1"/>
        </xdr:cNvPicPr>
      </xdr:nvPicPr>
      <xdr:blipFill>
        <a:blip r:embed="rId61" r:link="rId10"/>
        <a:srcRect l="21598" t="18568" r="10947" b="7383"/>
        <a:stretch>
          <a:fillRect/>
        </a:stretch>
      </xdr:blipFill>
      <xdr:spPr>
        <a:xfrm>
          <a:off x="12863195" y="63154560"/>
          <a:ext cx="1209675" cy="175641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57" name="ID_DEAE48648B9D42B39F5CE3122419988B"/>
        <xdr:cNvPicPr>
          <a:picLocks noChangeAspect="1"/>
        </xdr:cNvPicPr>
      </xdr:nvPicPr>
      <xdr:blipFill>
        <a:blip r:embed="rId62" r:link="rId10"/>
        <a:srcRect l="24027" t="28414"/>
        <a:stretch>
          <a:fillRect/>
        </a:stretch>
      </xdr:blipFill>
      <xdr:spPr>
        <a:xfrm>
          <a:off x="12202795" y="65192910"/>
          <a:ext cx="2961005" cy="14884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58" name="ID_E7A34527C4934203B160502F235178B2" descr="IMG_20250220_165546"/>
        <xdr:cNvPicPr/>
      </xdr:nvPicPr>
      <xdr:blipFill>
        <a:blip r:embed="rId63"/>
        <a:stretch>
          <a:fillRect/>
        </a:stretch>
      </xdr:blipFill>
      <xdr:spPr>
        <a:xfrm>
          <a:off x="10166350" y="4073525"/>
          <a:ext cx="1080135" cy="1080135"/>
        </a:xfrm>
        <a:prstGeom prst="rect">
          <a:avLst/>
        </a:prstGeom>
      </xdr:spPr>
    </xdr:pic>
  </etc:cellImage>
  <etc:cellImage>
    <xdr:pic>
      <xdr:nvPicPr>
        <xdr:cNvPr id="59" name="ID_BCF1CA614F044F8BA145A32B080756AC" descr="IMG_20250220_165559"/>
        <xdr:cNvPicPr/>
      </xdr:nvPicPr>
      <xdr:blipFill>
        <a:blip r:embed="rId64"/>
        <a:stretch>
          <a:fillRect/>
        </a:stretch>
      </xdr:blipFill>
      <xdr:spPr>
        <a:xfrm>
          <a:off x="10239375" y="660400"/>
          <a:ext cx="1080135" cy="1080135"/>
        </a:xfrm>
        <a:prstGeom prst="rect">
          <a:avLst/>
        </a:prstGeom>
      </xdr:spPr>
    </xdr:pic>
  </etc:cellImage>
  <etc:cellImage>
    <xdr:pic>
      <xdr:nvPicPr>
        <xdr:cNvPr id="60" name="ID_72B9873F0FDE4AA7BC18784C856CBF4B" descr="IMG_20250220_162003"/>
        <xdr:cNvPicPr/>
      </xdr:nvPicPr>
      <xdr:blipFill>
        <a:blip r:embed="rId65"/>
        <a:stretch>
          <a:fillRect/>
        </a:stretch>
      </xdr:blipFill>
      <xdr:spPr>
        <a:xfrm>
          <a:off x="10182225" y="1841500"/>
          <a:ext cx="1080135" cy="1080135"/>
        </a:xfrm>
        <a:prstGeom prst="rect">
          <a:avLst/>
        </a:prstGeom>
      </xdr:spPr>
    </xdr:pic>
  </etc:cellImage>
  <etc:cellImage>
    <xdr:pic>
      <xdr:nvPicPr>
        <xdr:cNvPr id="61" name="ID_24E4F0EA40DA4C5EAD9FDFFE1B71651D" descr="IMG_20250220_162010"/>
        <xdr:cNvPicPr/>
      </xdr:nvPicPr>
      <xdr:blipFill>
        <a:blip r:embed="rId66"/>
        <a:stretch>
          <a:fillRect/>
        </a:stretch>
      </xdr:blipFill>
      <xdr:spPr>
        <a:xfrm>
          <a:off x="10179050" y="2952750"/>
          <a:ext cx="1080135" cy="1080135"/>
        </a:xfrm>
        <a:prstGeom prst="rect">
          <a:avLst/>
        </a:prstGeom>
      </xdr:spPr>
    </xdr:pic>
  </etc:cellImage>
  <etc:cellImage>
    <xdr:pic>
      <xdr:nvPicPr>
        <xdr:cNvPr id="62" name="ID_27BABA6BD6A5492A9431F07BAC667CD2" descr="IMG_20250220_165539"/>
        <xdr:cNvPicPr/>
      </xdr:nvPicPr>
      <xdr:blipFill>
        <a:blip r:embed="rId67"/>
        <a:stretch>
          <a:fillRect/>
        </a:stretch>
      </xdr:blipFill>
      <xdr:spPr>
        <a:xfrm>
          <a:off x="10191750" y="5289550"/>
          <a:ext cx="1080135" cy="1080135"/>
        </a:xfrm>
        <a:prstGeom prst="rect">
          <a:avLst/>
        </a:prstGeom>
      </xdr:spPr>
    </xdr:pic>
  </etc:cellImage>
  <etc:cellImage>
    <xdr:pic>
      <xdr:nvPicPr>
        <xdr:cNvPr id="63" name="ID_028EBD7D009E45CE8DE3DAF76214DCAC" descr="IMG_20250220_162018"/>
        <xdr:cNvPicPr/>
      </xdr:nvPicPr>
      <xdr:blipFill>
        <a:blip r:embed="rId68"/>
        <a:stretch>
          <a:fillRect/>
        </a:stretch>
      </xdr:blipFill>
      <xdr:spPr>
        <a:xfrm>
          <a:off x="10201275" y="6384925"/>
          <a:ext cx="1080135" cy="1080135"/>
        </a:xfrm>
        <a:prstGeom prst="rect">
          <a:avLst/>
        </a:prstGeom>
      </xdr:spPr>
    </xdr:pic>
  </etc:cellImage>
  <etc:cellImage>
    <xdr:pic>
      <xdr:nvPicPr>
        <xdr:cNvPr id="64" name="ID_72A0C9E91155429DB1CB9EF7440C6D93" descr="IMG_20250220_162021"/>
        <xdr:cNvPicPr/>
      </xdr:nvPicPr>
      <xdr:blipFill>
        <a:blip r:embed="rId69"/>
        <a:stretch>
          <a:fillRect/>
        </a:stretch>
      </xdr:blipFill>
      <xdr:spPr>
        <a:xfrm>
          <a:off x="10194925" y="7502525"/>
          <a:ext cx="1080135" cy="1080135"/>
        </a:xfrm>
        <a:prstGeom prst="rect">
          <a:avLst/>
        </a:prstGeom>
      </xdr:spPr>
    </xdr:pic>
  </etc:cellImage>
  <etc:cellImage>
    <xdr:pic>
      <xdr:nvPicPr>
        <xdr:cNvPr id="65" name="ID_B5BF60A0A6D54AF88C333BDEA277602B"/>
        <xdr:cNvPicPr/>
      </xdr:nvPicPr>
      <xdr:blipFill>
        <a:blip r:embed="rId70"/>
        <a:stretch>
          <a:fillRect/>
        </a:stretch>
      </xdr:blipFill>
      <xdr:spPr>
        <a:xfrm>
          <a:off x="10210800" y="8651875"/>
          <a:ext cx="1080135" cy="10801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7" name="ID_4B1467BD4D72414093F8403E2F4C6574"/>
        <xdr:cNvPicPr/>
      </xdr:nvPicPr>
      <xdr:blipFill>
        <a:blip r:embed="rId71"/>
        <a:stretch>
          <a:fillRect/>
        </a:stretch>
      </xdr:blipFill>
      <xdr:spPr>
        <a:xfrm>
          <a:off x="10239375" y="9775825"/>
          <a:ext cx="1080135" cy="10801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9" name="ID_8DFB0B2D94854337B55832674882D1BD"/>
        <xdr:cNvPicPr/>
      </xdr:nvPicPr>
      <xdr:blipFill>
        <a:blip r:embed="rId72"/>
        <a:stretch>
          <a:fillRect/>
        </a:stretch>
      </xdr:blipFill>
      <xdr:spPr>
        <a:xfrm>
          <a:off x="10267950" y="10975975"/>
          <a:ext cx="1080135" cy="10801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1" name="ID_D41D27B54CF24303871C5FDA3B9B5770"/>
        <xdr:cNvPicPr/>
      </xdr:nvPicPr>
      <xdr:blipFill>
        <a:blip r:embed="rId73"/>
        <a:stretch>
          <a:fillRect/>
        </a:stretch>
      </xdr:blipFill>
      <xdr:spPr>
        <a:xfrm>
          <a:off x="10296525" y="12080875"/>
          <a:ext cx="1080135" cy="10801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2" name="ID_A979A0D9F0954DD7B927237E40AAE1C2" descr="IMG_20250220_165445"/>
        <xdr:cNvPicPr/>
      </xdr:nvPicPr>
      <xdr:blipFill>
        <a:blip r:embed="rId74"/>
        <a:stretch>
          <a:fillRect/>
        </a:stretch>
      </xdr:blipFill>
      <xdr:spPr>
        <a:xfrm>
          <a:off x="10160000" y="13220700"/>
          <a:ext cx="1080135" cy="1080135"/>
        </a:xfrm>
        <a:prstGeom prst="rect">
          <a:avLst/>
        </a:prstGeom>
      </xdr:spPr>
    </xdr:pic>
  </etc:cellImage>
  <etc:cellImage>
    <xdr:pic>
      <xdr:nvPicPr>
        <xdr:cNvPr id="73" name="ID_24299DA2A13A4970B169405DB91353A8" descr="IMG_20250220_165421"/>
        <xdr:cNvPicPr/>
      </xdr:nvPicPr>
      <xdr:blipFill>
        <a:blip r:embed="rId75"/>
        <a:stretch>
          <a:fillRect/>
        </a:stretch>
      </xdr:blipFill>
      <xdr:spPr>
        <a:xfrm>
          <a:off x="10194925" y="14379575"/>
          <a:ext cx="1080135" cy="1080135"/>
        </a:xfrm>
        <a:prstGeom prst="rect">
          <a:avLst/>
        </a:prstGeom>
      </xdr:spPr>
    </xdr:pic>
  </etc:cellImage>
  <etc:cellImage>
    <xdr:pic>
      <xdr:nvPicPr>
        <xdr:cNvPr id="74" name="ID_5D39999A63F6406D897AED944FD55ECC" descr="IMG_20250220_165411"/>
        <xdr:cNvPicPr/>
      </xdr:nvPicPr>
      <xdr:blipFill>
        <a:blip r:embed="rId76"/>
        <a:stretch>
          <a:fillRect/>
        </a:stretch>
      </xdr:blipFill>
      <xdr:spPr>
        <a:xfrm>
          <a:off x="10201275" y="15547975"/>
          <a:ext cx="1080135" cy="1080135"/>
        </a:xfrm>
        <a:prstGeom prst="rect">
          <a:avLst/>
        </a:prstGeom>
      </xdr:spPr>
    </xdr:pic>
  </etc:cellImage>
  <etc:cellImage>
    <xdr:pic>
      <xdr:nvPicPr>
        <xdr:cNvPr id="75" name="ID_B49FE3EA40C94CCEAFBAC07589EE2CD4" descr="IMG_20250221_090630"/>
        <xdr:cNvPicPr/>
      </xdr:nvPicPr>
      <xdr:blipFill>
        <a:blip r:embed="rId77"/>
        <a:stretch>
          <a:fillRect/>
        </a:stretch>
      </xdr:blipFill>
      <xdr:spPr>
        <a:xfrm>
          <a:off x="10160000" y="16649700"/>
          <a:ext cx="1080135" cy="1080135"/>
        </a:xfrm>
        <a:prstGeom prst="rect">
          <a:avLst/>
        </a:prstGeom>
      </xdr:spPr>
    </xdr:pic>
  </etc:cellImage>
  <etc:cellImage>
    <xdr:pic>
      <xdr:nvPicPr>
        <xdr:cNvPr id="76" name="ID_9F47EBE2ADD54C49BEB38D67E51E5D8B" descr="IMG_20250220_162332"/>
        <xdr:cNvPicPr/>
      </xdr:nvPicPr>
      <xdr:blipFill>
        <a:blip r:embed="rId78"/>
        <a:stretch>
          <a:fillRect/>
        </a:stretch>
      </xdr:blipFill>
      <xdr:spPr>
        <a:xfrm>
          <a:off x="10179050" y="17802225"/>
          <a:ext cx="1080135" cy="1080135"/>
        </a:xfrm>
        <a:prstGeom prst="rect">
          <a:avLst/>
        </a:prstGeom>
      </xdr:spPr>
    </xdr:pic>
  </etc:cellImage>
  <etc:cellImage>
    <xdr:pic>
      <xdr:nvPicPr>
        <xdr:cNvPr id="77" name="ID_40791E626DD04425B7DFD849A0023E52"/>
        <xdr:cNvPicPr/>
      </xdr:nvPicPr>
      <xdr:blipFill>
        <a:blip r:embed="rId79"/>
        <a:srcRect l="14379" t="30264" r="6912" b="23017"/>
        <a:stretch>
          <a:fillRect/>
        </a:stretch>
      </xdr:blipFill>
      <xdr:spPr>
        <a:xfrm>
          <a:off x="10191750" y="18957925"/>
          <a:ext cx="1080135" cy="10801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8" name="ID_8D3524F8F8FC4A0C86DDBBB52C596C57"/>
        <xdr:cNvPicPr/>
      </xdr:nvPicPr>
      <xdr:blipFill>
        <a:blip r:embed="rId80"/>
        <a:stretch>
          <a:fillRect/>
        </a:stretch>
      </xdr:blipFill>
      <xdr:spPr>
        <a:xfrm>
          <a:off x="10191750" y="20072350"/>
          <a:ext cx="1080135" cy="10801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9" name="ID_6BB182256C184B23BBF533E712A37BBB"/>
        <xdr:cNvPicPr/>
      </xdr:nvPicPr>
      <xdr:blipFill>
        <a:blip r:embed="rId81"/>
        <a:stretch>
          <a:fillRect/>
        </a:stretch>
      </xdr:blipFill>
      <xdr:spPr>
        <a:xfrm>
          <a:off x="10229850" y="21224875"/>
          <a:ext cx="1080135" cy="10801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0" name="ID_44FEBC1357B6445093A29F36F788488C"/>
        <xdr:cNvPicPr/>
      </xdr:nvPicPr>
      <xdr:blipFill>
        <a:blip r:embed="rId82"/>
        <a:stretch>
          <a:fillRect/>
        </a:stretch>
      </xdr:blipFill>
      <xdr:spPr>
        <a:xfrm>
          <a:off x="10248900" y="22358350"/>
          <a:ext cx="1080135" cy="10801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1" name="ID_14A35E2450FD47CDBE6240F7F2E13557"/>
        <xdr:cNvPicPr/>
      </xdr:nvPicPr>
      <xdr:blipFill>
        <a:blip r:embed="rId83"/>
        <a:stretch>
          <a:fillRect/>
        </a:stretch>
      </xdr:blipFill>
      <xdr:spPr>
        <a:xfrm>
          <a:off x="10258425" y="23520400"/>
          <a:ext cx="1080135" cy="10801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2" name="ID_B959564B17BE43D9B3722A99B124B74E" descr="德馨书院院旗"/>
        <xdr:cNvPicPr/>
      </xdr:nvPicPr>
      <xdr:blipFill>
        <a:blip r:embed="rId84"/>
        <a:stretch>
          <a:fillRect/>
        </a:stretch>
      </xdr:blipFill>
      <xdr:spPr>
        <a:xfrm>
          <a:off x="10325100" y="24691975"/>
          <a:ext cx="1080135" cy="1080135"/>
        </a:xfrm>
        <a:prstGeom prst="rect">
          <a:avLst/>
        </a:prstGeom>
      </xdr:spPr>
    </xdr:pic>
  </etc:cellImage>
  <etc:cellImage>
    <xdr:pic>
      <xdr:nvPicPr>
        <xdr:cNvPr id="83" name="ID_7CB6BAB62A7044148DB2A21AFF3EE4BA" descr="91f12718d326031251a53a2e220153a8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10752455" y="1145540"/>
          <a:ext cx="1537970" cy="1732915"/>
        </a:xfrm>
        <a:prstGeom prst="rect">
          <a:avLst/>
        </a:prstGeom>
      </xdr:spPr>
    </xdr:pic>
  </etc:cellImage>
  <etc:cellImage>
    <xdr:pic>
      <xdr:nvPicPr>
        <xdr:cNvPr id="84" name="ID_A4D5208007AE4DB98BF609A769C85E89" descr="c80e76e3d796dfca878d4d2c5d7bc35d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10780395" y="3244850"/>
          <a:ext cx="1526540" cy="1522730"/>
        </a:xfrm>
        <a:prstGeom prst="rect">
          <a:avLst/>
        </a:prstGeom>
      </xdr:spPr>
    </xdr:pic>
  </etc:cellImage>
  <etc:cellImage>
    <xdr:pic>
      <xdr:nvPicPr>
        <xdr:cNvPr id="88" name="ID_4E47D225051B40E6A12168FF847871E3" descr="d5dedefb1c4927658e43a0d189d054b7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10961370" y="5187950"/>
          <a:ext cx="1173480" cy="1343660"/>
        </a:xfrm>
        <a:prstGeom prst="rect">
          <a:avLst/>
        </a:prstGeom>
      </xdr:spPr>
    </xdr:pic>
  </etc:cellImage>
  <etc:cellImage>
    <xdr:pic>
      <xdr:nvPicPr>
        <xdr:cNvPr id="89" name="ID_21CB96BCEBA74E0DAEDD46D46B1D79EF" descr="6bf1563ba55ed0852cf3acaf40a64cc1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10868025" y="6729095"/>
          <a:ext cx="1262380" cy="1819910"/>
        </a:xfrm>
        <a:prstGeom prst="rect">
          <a:avLst/>
        </a:prstGeom>
      </xdr:spPr>
    </xdr:pic>
  </etc:cellImage>
  <etc:cellImage>
    <xdr:pic>
      <xdr:nvPicPr>
        <xdr:cNvPr id="90" name="ID_1CA66F3A1D434A88803F34DD61F1C111" descr="d2783c1c39304fd1b9450b9cf8d23c88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10801350" y="9782810"/>
          <a:ext cx="1279525" cy="817245"/>
        </a:xfrm>
        <a:prstGeom prst="rect">
          <a:avLst/>
        </a:prstGeom>
      </xdr:spPr>
    </xdr:pic>
  </etc:cellImage>
  <etc:cellImage>
    <xdr:pic>
      <xdr:nvPicPr>
        <xdr:cNvPr id="91" name="ID_2FF7D36B54AA4B5182044DD97A954736" descr="1d0dd074814171c8b2dab786d701817d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10631805" y="10807700"/>
          <a:ext cx="1689100" cy="958215"/>
        </a:xfrm>
        <a:prstGeom prst="rect">
          <a:avLst/>
        </a:prstGeom>
      </xdr:spPr>
    </xdr:pic>
  </etc:cellImage>
  <etc:cellImage>
    <xdr:pic>
      <xdr:nvPicPr>
        <xdr:cNvPr id="92" name="ID_34CCB8D89C314186B09CC465D25ABEC3" descr="38c464cdf725505a5d6979058fd0f49c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10640695" y="11849735"/>
          <a:ext cx="1668780" cy="973455"/>
        </a:xfrm>
        <a:prstGeom prst="rect">
          <a:avLst/>
        </a:prstGeom>
      </xdr:spPr>
    </xdr:pic>
  </etc:cellImage>
  <etc:cellImage>
    <xdr:pic>
      <xdr:nvPicPr>
        <xdr:cNvPr id="93" name="ID_83D9AA92DDF04FAFBF6503A811AEA7E9" descr="e4e43e744e865c2317c26c4fe1ba07ff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10637520" y="12922250"/>
          <a:ext cx="1670050" cy="1003300"/>
        </a:xfrm>
        <a:prstGeom prst="rect">
          <a:avLst/>
        </a:prstGeom>
      </xdr:spPr>
    </xdr:pic>
  </etc:cellImage>
  <etc:cellImage>
    <xdr:pic>
      <xdr:nvPicPr>
        <xdr:cNvPr id="94" name="ID_05B1AD10392A4803AC5CC36DD9243780" descr="bee667dec784ae820ac243c40eca55e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10796270" y="14069695"/>
          <a:ext cx="1316990" cy="942340"/>
        </a:xfrm>
        <a:prstGeom prst="rect">
          <a:avLst/>
        </a:prstGeom>
      </xdr:spPr>
    </xdr:pic>
  </etc:cellImage>
  <etc:cellImage>
    <xdr:pic>
      <xdr:nvPicPr>
        <xdr:cNvPr id="95" name="ID_CA08EE65961D4DBA9DD1F6E2D4850C89" descr="fced4e2c53d962736178f18e9c780e6"/>
        <xdr:cNvPicPr>
          <a:picLocks noChangeAspect="1"/>
        </xdr:cNvPicPr>
      </xdr:nvPicPr>
      <xdr:blipFill>
        <a:blip r:embed="rId94"/>
        <a:srcRect t="21937" b="30235"/>
        <a:stretch>
          <a:fillRect/>
        </a:stretch>
      </xdr:blipFill>
      <xdr:spPr>
        <a:xfrm>
          <a:off x="10521950" y="15328900"/>
          <a:ext cx="1830705" cy="1176020"/>
        </a:xfrm>
        <a:prstGeom prst="rect">
          <a:avLst/>
        </a:prstGeom>
      </xdr:spPr>
    </xdr:pic>
  </etc:cellImage>
  <etc:cellImage>
    <xdr:pic>
      <xdr:nvPicPr>
        <xdr:cNvPr id="96" name="ID_97BCA90960274A13AAB7001994D2DDE6" descr="4ba631b0e3ff04ca234ea1956a32d95"/>
        <xdr:cNvPicPr>
          <a:picLocks noChangeAspect="1"/>
        </xdr:cNvPicPr>
      </xdr:nvPicPr>
      <xdr:blipFill>
        <a:blip r:embed="rId95"/>
        <a:srcRect t="22160" b="33322"/>
        <a:stretch>
          <a:fillRect/>
        </a:stretch>
      </xdr:blipFill>
      <xdr:spPr>
        <a:xfrm>
          <a:off x="10563860" y="16976090"/>
          <a:ext cx="1923415" cy="1076960"/>
        </a:xfrm>
        <a:prstGeom prst="rect">
          <a:avLst/>
        </a:prstGeom>
      </xdr:spPr>
    </xdr:pic>
  </etc:cellImage>
  <etc:cellImage>
    <xdr:pic>
      <xdr:nvPicPr>
        <xdr:cNvPr id="97" name="ID_608CADFA6E014405937BC4B2ADE18DFF" descr="3d3c2158a9a6d8589fbfc23068dd23ac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10614025" y="18343245"/>
          <a:ext cx="1873250" cy="1071880"/>
        </a:xfrm>
        <a:prstGeom prst="rect">
          <a:avLst/>
        </a:prstGeom>
      </xdr:spPr>
    </xdr:pic>
  </etc:cellImage>
  <etc:cellImage>
    <xdr:pic>
      <xdr:nvPicPr>
        <xdr:cNvPr id="98" name="ID_6753030F82E94607893743B2E4157455" descr="3d3c2158a9a6d8589fbfc23068dd23ac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10563225" y="19833590"/>
          <a:ext cx="1769110" cy="1071880"/>
        </a:xfrm>
        <a:prstGeom prst="rect">
          <a:avLst/>
        </a:prstGeom>
      </xdr:spPr>
    </xdr:pic>
  </etc:cellImage>
  <etc:cellImage>
    <xdr:pic>
      <xdr:nvPicPr>
        <xdr:cNvPr id="99" name="ID_FDBBBE5FB401484697036873B26F3941" descr="b07c5a647b6fca7851fac492ee5ef96"/>
        <xdr:cNvPicPr>
          <a:picLocks noChangeAspect="1"/>
        </xdr:cNvPicPr>
      </xdr:nvPicPr>
      <xdr:blipFill>
        <a:blip r:embed="rId98"/>
        <a:srcRect l="10360" t="17747" r="19657" b="58714"/>
        <a:stretch>
          <a:fillRect/>
        </a:stretch>
      </xdr:blipFill>
      <xdr:spPr>
        <a:xfrm>
          <a:off x="10681970" y="21323300"/>
          <a:ext cx="1736090" cy="951865"/>
        </a:xfrm>
        <a:prstGeom prst="rect">
          <a:avLst/>
        </a:prstGeom>
      </xdr:spPr>
    </xdr:pic>
  </etc:cellImage>
  <etc:cellImage>
    <xdr:pic>
      <xdr:nvPicPr>
        <xdr:cNvPr id="100" name="ID_FC6A8B3CB3454A0DB279B9D6BA41D3FF" descr="6cfa34927bc7d375ba4b13e0ed9cdaa"/>
        <xdr:cNvPicPr>
          <a:picLocks noChangeAspect="1"/>
        </xdr:cNvPicPr>
      </xdr:nvPicPr>
      <xdr:blipFill>
        <a:blip r:embed="rId99"/>
        <a:stretch>
          <a:fillRect/>
        </a:stretch>
      </xdr:blipFill>
      <xdr:spPr>
        <a:xfrm>
          <a:off x="10695305" y="22435185"/>
          <a:ext cx="1594485" cy="887730"/>
        </a:xfrm>
        <a:prstGeom prst="rect">
          <a:avLst/>
        </a:prstGeom>
      </xdr:spPr>
    </xdr:pic>
  </etc:cellImage>
  <etc:cellImage>
    <xdr:pic>
      <xdr:nvPicPr>
        <xdr:cNvPr id="101" name="ID_42577ADD00CC4E57A3A481D2B630B3AD" descr="82491b8f4b4d4b537e155503f8c2242"/>
        <xdr:cNvPicPr>
          <a:picLocks noChangeAspect="1"/>
        </xdr:cNvPicPr>
      </xdr:nvPicPr>
      <xdr:blipFill>
        <a:blip r:embed="rId100"/>
        <a:srcRect l="18072" t="18444" r="10121" b="46398"/>
        <a:stretch>
          <a:fillRect/>
        </a:stretch>
      </xdr:blipFill>
      <xdr:spPr>
        <a:xfrm>
          <a:off x="10640695" y="23731220"/>
          <a:ext cx="1638300" cy="906145"/>
        </a:xfrm>
        <a:prstGeom prst="rect">
          <a:avLst/>
        </a:prstGeom>
      </xdr:spPr>
    </xdr:pic>
  </etc:cellImage>
  <etc:cellImage>
    <xdr:pic>
      <xdr:nvPicPr>
        <xdr:cNvPr id="102" name="ID_75EF1A921F5C4BBD8D5E65FA185466DC" descr="6d77499ba20d70365c95a03471f79e8"/>
        <xdr:cNvPicPr>
          <a:picLocks noChangeAspect="1"/>
        </xdr:cNvPicPr>
      </xdr:nvPicPr>
      <xdr:blipFill>
        <a:blip r:embed="rId101"/>
        <a:srcRect l="8829" t="11123" r="6639" b="59797"/>
        <a:stretch>
          <a:fillRect/>
        </a:stretch>
      </xdr:blipFill>
      <xdr:spPr>
        <a:xfrm>
          <a:off x="10638790" y="25121235"/>
          <a:ext cx="1848485" cy="956945"/>
        </a:xfrm>
        <a:prstGeom prst="rect">
          <a:avLst/>
        </a:prstGeom>
      </xdr:spPr>
    </xdr:pic>
  </etc:cellImage>
  <etc:cellImage>
    <xdr:pic>
      <xdr:nvPicPr>
        <xdr:cNvPr id="103" name="ID_876A7E9BC29A461A8AB6CB0E25840CFB" descr="594e188d02f47b9e85d50a36b14bdb8"/>
        <xdr:cNvPicPr>
          <a:picLocks noChangeAspect="1"/>
        </xdr:cNvPicPr>
      </xdr:nvPicPr>
      <xdr:blipFill>
        <a:blip r:embed="rId102"/>
        <a:srcRect l="7959" t="29362" r="16943" b="39041"/>
        <a:stretch>
          <a:fillRect/>
        </a:stretch>
      </xdr:blipFill>
      <xdr:spPr>
        <a:xfrm>
          <a:off x="10716895" y="26469340"/>
          <a:ext cx="1536065" cy="1156970"/>
        </a:xfrm>
        <a:prstGeom prst="rect">
          <a:avLst/>
        </a:prstGeom>
      </xdr:spPr>
    </xdr:pic>
  </etc:cellImage>
  <etc:cellImage>
    <xdr:pic>
      <xdr:nvPicPr>
        <xdr:cNvPr id="104" name="ID_31A76E289D68445388B7308F77019134" descr="cc661ea7f3e984c57069e7665366ddf"/>
        <xdr:cNvPicPr>
          <a:picLocks noChangeAspect="1"/>
        </xdr:cNvPicPr>
      </xdr:nvPicPr>
      <xdr:blipFill>
        <a:blip r:embed="rId103"/>
        <a:srcRect l="37356" t="34124" r="34039" b="36621"/>
        <a:stretch>
          <a:fillRect/>
        </a:stretch>
      </xdr:blipFill>
      <xdr:spPr>
        <a:xfrm>
          <a:off x="10869930" y="28108275"/>
          <a:ext cx="1299210" cy="1771015"/>
        </a:xfrm>
        <a:prstGeom prst="rect">
          <a:avLst/>
        </a:prstGeom>
      </xdr:spPr>
    </xdr:pic>
  </etc:cellImage>
  <etc:cellImage>
    <xdr:pic>
      <xdr:nvPicPr>
        <xdr:cNvPr id="105" name="ID_9CCFD23FE00E45C49FAAF2BF5C21CE22" descr="63254b9f12d463b843883704961cfbe"/>
        <xdr:cNvPicPr>
          <a:picLocks noChangeAspect="1"/>
        </xdr:cNvPicPr>
      </xdr:nvPicPr>
      <xdr:blipFill>
        <a:blip r:embed="rId104"/>
        <a:srcRect t="15698" r="11250" b="33241"/>
        <a:stretch>
          <a:fillRect/>
        </a:stretch>
      </xdr:blipFill>
      <xdr:spPr>
        <a:xfrm>
          <a:off x="10574020" y="30088205"/>
          <a:ext cx="1913255" cy="1398905"/>
        </a:xfrm>
        <a:prstGeom prst="rect">
          <a:avLst/>
        </a:prstGeom>
      </xdr:spPr>
    </xdr:pic>
  </etc:cellImage>
  <etc:cellImage>
    <xdr:pic>
      <xdr:nvPicPr>
        <xdr:cNvPr id="106" name="ID_446A0876C66649F8B7F3DC48B1224E51" descr="11dfcbd11c55f6778a87b55b62f4d96"/>
        <xdr:cNvPicPr>
          <a:picLocks noChangeAspect="1"/>
        </xdr:cNvPicPr>
      </xdr:nvPicPr>
      <xdr:blipFill>
        <a:blip r:embed="rId105"/>
        <a:srcRect l="12618" t="22213" r="5423" b="19513"/>
        <a:stretch>
          <a:fillRect/>
        </a:stretch>
      </xdr:blipFill>
      <xdr:spPr>
        <a:xfrm>
          <a:off x="10654030" y="31763335"/>
          <a:ext cx="1661160" cy="1605280"/>
        </a:xfrm>
        <a:prstGeom prst="rect">
          <a:avLst/>
        </a:prstGeom>
      </xdr:spPr>
    </xdr:pic>
  </etc:cellImage>
  <etc:cellImage>
    <xdr:pic>
      <xdr:nvPicPr>
        <xdr:cNvPr id="107" name="ID_FA8EE291F6854CF9BA723FDBCC7985D2" descr="e8c4e0306666aa69df201e9f828331c"/>
        <xdr:cNvPicPr>
          <a:picLocks noChangeAspect="1"/>
        </xdr:cNvPicPr>
      </xdr:nvPicPr>
      <xdr:blipFill>
        <a:blip r:embed="rId106"/>
        <a:srcRect l="11715" t="25664" b="39731"/>
        <a:stretch>
          <a:fillRect/>
        </a:stretch>
      </xdr:blipFill>
      <xdr:spPr>
        <a:xfrm>
          <a:off x="10678160" y="33660715"/>
          <a:ext cx="1559560" cy="832485"/>
        </a:xfrm>
        <a:prstGeom prst="rect">
          <a:avLst/>
        </a:prstGeom>
      </xdr:spPr>
    </xdr:pic>
  </etc:cellImage>
  <etc:cellImage>
    <xdr:pic>
      <xdr:nvPicPr>
        <xdr:cNvPr id="108" name="ID_021A2B11362C4CF9A158FE1333879765" descr="d247ed6fdafe3f69e6a63cb4dec2bf4b"/>
        <xdr:cNvPicPr>
          <a:picLocks noChangeAspect="1"/>
        </xdr:cNvPicPr>
      </xdr:nvPicPr>
      <xdr:blipFill>
        <a:blip r:embed="rId107"/>
        <a:srcRect t="36864" b="36606"/>
        <a:stretch>
          <a:fillRect/>
        </a:stretch>
      </xdr:blipFill>
      <xdr:spPr>
        <a:xfrm>
          <a:off x="10741660" y="34973260"/>
          <a:ext cx="1493520" cy="953135"/>
        </a:xfrm>
        <a:prstGeom prst="rect">
          <a:avLst/>
        </a:prstGeom>
      </xdr:spPr>
    </xdr:pic>
  </etc:cellImage>
  <etc:cellImage>
    <xdr:pic>
      <xdr:nvPicPr>
        <xdr:cNvPr id="109" name="ID_C441F9363CFC4C77B0F8EE7CF1390DDA" descr="d6c9e24faa3513752e20f4589d3309d8"/>
        <xdr:cNvPicPr>
          <a:picLocks noChangeAspect="1"/>
        </xdr:cNvPicPr>
      </xdr:nvPicPr>
      <xdr:blipFill>
        <a:blip r:embed="rId108"/>
        <a:srcRect t="21900" b="21724"/>
        <a:stretch>
          <a:fillRect/>
        </a:stretch>
      </xdr:blipFill>
      <xdr:spPr>
        <a:xfrm>
          <a:off x="10823575" y="36332160"/>
          <a:ext cx="1305560" cy="1235075"/>
        </a:xfrm>
        <a:prstGeom prst="rect">
          <a:avLst/>
        </a:prstGeom>
      </xdr:spPr>
    </xdr:pic>
  </etc:cellImage>
  <etc:cellImage>
    <xdr:pic>
      <xdr:nvPicPr>
        <xdr:cNvPr id="110" name="ID_7C6683F7F83C4A6591AECBF9B1BEFF8E" descr="06d838e64ea095c2b32532f515935b7"/>
        <xdr:cNvPicPr>
          <a:picLocks noChangeAspect="1"/>
        </xdr:cNvPicPr>
      </xdr:nvPicPr>
      <xdr:blipFill>
        <a:blip r:embed="rId109"/>
        <a:srcRect l="11215" t="25583" r="6356" b="30852"/>
        <a:stretch>
          <a:fillRect/>
        </a:stretch>
      </xdr:blipFill>
      <xdr:spPr>
        <a:xfrm>
          <a:off x="10819130" y="37884100"/>
          <a:ext cx="1310005" cy="1057910"/>
        </a:xfrm>
        <a:prstGeom prst="rect">
          <a:avLst/>
        </a:prstGeom>
      </xdr:spPr>
    </xdr:pic>
  </etc:cellImage>
  <etc:cellImage>
    <xdr:pic>
      <xdr:nvPicPr>
        <xdr:cNvPr id="111" name="ID_A885551A13F947CF8A4B52CC3498F521" descr="9c66719897de74e56b963064cab8b7c"/>
        <xdr:cNvPicPr>
          <a:picLocks noChangeAspect="1"/>
        </xdr:cNvPicPr>
      </xdr:nvPicPr>
      <xdr:blipFill>
        <a:blip r:embed="rId110"/>
        <a:srcRect l="21220" t="19267" r="25642" b="52327"/>
        <a:stretch>
          <a:fillRect/>
        </a:stretch>
      </xdr:blipFill>
      <xdr:spPr>
        <a:xfrm>
          <a:off x="10569575" y="39358570"/>
          <a:ext cx="1917700" cy="1145540"/>
        </a:xfrm>
        <a:prstGeom prst="rect">
          <a:avLst/>
        </a:prstGeom>
      </xdr:spPr>
    </xdr:pic>
  </etc:cellImage>
  <etc:cellImage>
    <xdr:pic>
      <xdr:nvPicPr>
        <xdr:cNvPr id="112" name="ID_31E75E4EF9054B299570A5C39183A0D9" descr="c9e2d813a8aace3ae7084e6c45afe2c"/>
        <xdr:cNvPicPr>
          <a:picLocks noChangeAspect="1"/>
        </xdr:cNvPicPr>
      </xdr:nvPicPr>
      <xdr:blipFill>
        <a:blip r:embed="rId111"/>
        <a:srcRect l="21858" t="10142" r="26670" b="56154"/>
        <a:stretch>
          <a:fillRect/>
        </a:stretch>
      </xdr:blipFill>
      <xdr:spPr>
        <a:xfrm>
          <a:off x="10628630" y="40834945"/>
          <a:ext cx="1626870" cy="1114425"/>
        </a:xfrm>
        <a:prstGeom prst="rect">
          <a:avLst/>
        </a:prstGeom>
      </xdr:spPr>
    </xdr:pic>
  </etc:cellImage>
  <etc:cellImage>
    <xdr:pic>
      <xdr:nvPicPr>
        <xdr:cNvPr id="113" name="ID_A091EBC12D70405DAE67DEA11455F1DD" descr="7ab73b6baa2e7ec7b0363ff3b9acf7b"/>
        <xdr:cNvPicPr>
          <a:picLocks noChangeAspect="1"/>
        </xdr:cNvPicPr>
      </xdr:nvPicPr>
      <xdr:blipFill>
        <a:blip r:embed="rId112"/>
        <a:srcRect t="12286" b="19820"/>
        <a:stretch>
          <a:fillRect/>
        </a:stretch>
      </xdr:blipFill>
      <xdr:spPr>
        <a:xfrm>
          <a:off x="10647045" y="42191940"/>
          <a:ext cx="1538605" cy="1119505"/>
        </a:xfrm>
        <a:prstGeom prst="rect">
          <a:avLst/>
        </a:prstGeom>
      </xdr:spPr>
    </xdr:pic>
  </etc:cellImage>
  <etc:cellImage>
    <xdr:pic>
      <xdr:nvPicPr>
        <xdr:cNvPr id="114" name="ID_AEBF5462E92F48CCA35DA529CD311559" descr="8903ca25046daa2d931e759e61953ed"/>
        <xdr:cNvPicPr>
          <a:picLocks noChangeAspect="1"/>
        </xdr:cNvPicPr>
      </xdr:nvPicPr>
      <xdr:blipFill>
        <a:blip r:embed="rId113"/>
        <a:srcRect t="6871" b="63789"/>
        <a:stretch>
          <a:fillRect/>
        </a:stretch>
      </xdr:blipFill>
      <xdr:spPr>
        <a:xfrm>
          <a:off x="10565130" y="43740070"/>
          <a:ext cx="1922145" cy="959485"/>
        </a:xfrm>
        <a:prstGeom prst="rect">
          <a:avLst/>
        </a:prstGeom>
      </xdr:spPr>
    </xdr:pic>
  </etc:cellImage>
  <etc:cellImage>
    <xdr:pic>
      <xdr:nvPicPr>
        <xdr:cNvPr id="115" name="ID_C969F19FA88646C18826F7BEC20CB9B2" descr="8903ca25046daa2d931e759e61953ed"/>
        <xdr:cNvPicPr>
          <a:picLocks noChangeAspect="1"/>
        </xdr:cNvPicPr>
      </xdr:nvPicPr>
      <xdr:blipFill>
        <a:blip r:embed="rId114"/>
        <a:srcRect t="45986"/>
        <a:stretch>
          <a:fillRect/>
        </a:stretch>
      </xdr:blipFill>
      <xdr:spPr>
        <a:xfrm>
          <a:off x="10772140" y="45074840"/>
          <a:ext cx="1360170" cy="1131570"/>
        </a:xfrm>
        <a:prstGeom prst="rect">
          <a:avLst/>
        </a:prstGeom>
      </xdr:spPr>
    </xdr:pic>
  </etc:cellImage>
  <etc:cellImage>
    <xdr:pic>
      <xdr:nvPicPr>
        <xdr:cNvPr id="116" name="ID_7993613A83ED4AA2AB055400306AAD7E" descr="766f7adfe511fdf30f095916a922f802"/>
        <xdr:cNvPicPr>
          <a:picLocks noChangeAspect="1"/>
        </xdr:cNvPicPr>
      </xdr:nvPicPr>
      <xdr:blipFill>
        <a:blip r:embed="rId115"/>
        <a:stretch>
          <a:fillRect/>
        </a:stretch>
      </xdr:blipFill>
      <xdr:spPr>
        <a:xfrm>
          <a:off x="10757535" y="46552485"/>
          <a:ext cx="1424940" cy="1111885"/>
        </a:xfrm>
        <a:prstGeom prst="rect">
          <a:avLst/>
        </a:prstGeom>
      </xdr:spPr>
    </xdr:pic>
  </etc:cellImage>
  <etc:cellImage>
    <xdr:pic>
      <xdr:nvPicPr>
        <xdr:cNvPr id="117" name="ID_1B584D62ADC1498983EA0237838A5D5D" descr="6456a8aa594670b448baa6edba7aa94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10648950" y="48047275"/>
          <a:ext cx="1546225" cy="1186815"/>
        </a:xfrm>
        <a:prstGeom prst="rect">
          <a:avLst/>
        </a:prstGeom>
      </xdr:spPr>
    </xdr:pic>
  </etc:cellImage>
  <etc:cellImage>
    <xdr:pic>
      <xdr:nvPicPr>
        <xdr:cNvPr id="118" name="ID_3125E4F2B7604729BE3C740939E51F21" descr="9e71bbcc990ebb7685ef9e765d2044af"/>
        <xdr:cNvPicPr>
          <a:picLocks noChangeAspect="1"/>
        </xdr:cNvPicPr>
      </xdr:nvPicPr>
      <xdr:blipFill>
        <a:blip r:embed="rId117"/>
        <a:stretch>
          <a:fillRect/>
        </a:stretch>
      </xdr:blipFill>
      <xdr:spPr>
        <a:xfrm>
          <a:off x="10838815" y="49443005"/>
          <a:ext cx="1163955" cy="1320800"/>
        </a:xfrm>
        <a:prstGeom prst="rect">
          <a:avLst/>
        </a:prstGeom>
      </xdr:spPr>
    </xdr:pic>
  </etc:cellImage>
  <etc:cellImage>
    <xdr:pic>
      <xdr:nvPicPr>
        <xdr:cNvPr id="119" name="ID_18A8774E51A34CF78CF59EB6D871BA48"/>
        <xdr:cNvPicPr>
          <a:picLocks noChangeAspect="1"/>
        </xdr:cNvPicPr>
      </xdr:nvPicPr>
      <xdr:blipFill>
        <a:blip r:embed="rId118"/>
        <a:stretch>
          <a:fillRect/>
        </a:stretch>
      </xdr:blipFill>
      <xdr:spPr>
        <a:xfrm>
          <a:off x="9871075" y="774700"/>
          <a:ext cx="1574800" cy="9372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0" name="ID_7C707B5F3BC94D859412D400988176B0"/>
        <xdr:cNvPicPr>
          <a:picLocks noChangeAspect="1"/>
        </xdr:cNvPicPr>
      </xdr:nvPicPr>
      <xdr:blipFill>
        <a:blip r:embed="rId119"/>
        <a:stretch>
          <a:fillRect/>
        </a:stretch>
      </xdr:blipFill>
      <xdr:spPr>
        <a:xfrm>
          <a:off x="10023475" y="1736725"/>
          <a:ext cx="1616075" cy="10731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1" name="ID_F821D0E2883D4661848E856195C3743C" descr="IMG_20250224_143711"/>
        <xdr:cNvPicPr>
          <a:picLocks noChangeAspect="1"/>
        </xdr:cNvPicPr>
      </xdr:nvPicPr>
      <xdr:blipFill>
        <a:blip r:embed="rId120"/>
        <a:srcRect t="7559" b="30174"/>
        <a:stretch>
          <a:fillRect/>
        </a:stretch>
      </xdr:blipFill>
      <xdr:spPr>
        <a:xfrm>
          <a:off x="10149205" y="2872105"/>
          <a:ext cx="1230630" cy="1066165"/>
        </a:xfrm>
        <a:prstGeom prst="rect">
          <a:avLst/>
        </a:prstGeom>
      </xdr:spPr>
    </xdr:pic>
  </etc:cellImage>
  <etc:cellImage>
    <xdr:pic>
      <xdr:nvPicPr>
        <xdr:cNvPr id="122" name="ID_A7A8D31E86C4475F9D6B03DF9E14952D"/>
        <xdr:cNvPicPr>
          <a:picLocks noChangeAspect="1"/>
        </xdr:cNvPicPr>
      </xdr:nvPicPr>
      <xdr:blipFill>
        <a:blip r:embed="rId121"/>
        <a:stretch>
          <a:fillRect/>
        </a:stretch>
      </xdr:blipFill>
      <xdr:spPr>
        <a:xfrm>
          <a:off x="9943465" y="3879850"/>
          <a:ext cx="1912620" cy="11512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3" name="ID_323921247D5D417D8C22B2A0EA032FEB" descr="IMG_20250224_143521"/>
        <xdr:cNvPicPr>
          <a:picLocks noChangeAspect="1"/>
        </xdr:cNvPicPr>
      </xdr:nvPicPr>
      <xdr:blipFill>
        <a:blip r:embed="rId122"/>
        <a:srcRect t="22197" b="30985"/>
        <a:stretch>
          <a:fillRect/>
        </a:stretch>
      </xdr:blipFill>
      <xdr:spPr>
        <a:xfrm>
          <a:off x="10054590" y="4944110"/>
          <a:ext cx="1353820" cy="1126490"/>
        </a:xfrm>
        <a:prstGeom prst="rect">
          <a:avLst/>
        </a:prstGeom>
      </xdr:spPr>
    </xdr:pic>
  </etc:cellImage>
  <etc:cellImage>
    <xdr:pic>
      <xdr:nvPicPr>
        <xdr:cNvPr id="124" name="ID_81CC1FAE669D47D0951EE3E1454AFCFD" descr="IMG_20250224_143521"/>
        <xdr:cNvPicPr>
          <a:picLocks noChangeAspect="1"/>
        </xdr:cNvPicPr>
      </xdr:nvPicPr>
      <xdr:blipFill>
        <a:blip r:embed="rId122"/>
        <a:srcRect t="22197" b="30985"/>
        <a:stretch>
          <a:fillRect/>
        </a:stretch>
      </xdr:blipFill>
      <xdr:spPr>
        <a:xfrm>
          <a:off x="10370185" y="6109335"/>
          <a:ext cx="1353820" cy="1126490"/>
        </a:xfrm>
        <a:prstGeom prst="rect">
          <a:avLst/>
        </a:prstGeom>
      </xdr:spPr>
    </xdr:pic>
  </etc:cellImage>
  <etc:cellImage>
    <xdr:pic>
      <xdr:nvPicPr>
        <xdr:cNvPr id="125" name="ID_B020BBB3550A4386A1CA2F776653C861" descr="IMG_20250224_143444"/>
        <xdr:cNvPicPr>
          <a:picLocks noChangeAspect="1"/>
        </xdr:cNvPicPr>
      </xdr:nvPicPr>
      <xdr:blipFill>
        <a:blip r:embed="rId123"/>
        <a:srcRect t="10379" r="8430" b="22197"/>
        <a:stretch>
          <a:fillRect/>
        </a:stretch>
      </xdr:blipFill>
      <xdr:spPr>
        <a:xfrm>
          <a:off x="10053320" y="7142480"/>
          <a:ext cx="1334770" cy="1153795"/>
        </a:xfrm>
        <a:prstGeom prst="rect">
          <a:avLst/>
        </a:prstGeom>
      </xdr:spPr>
    </xdr:pic>
  </etc:cellImage>
  <etc:cellImage>
    <xdr:pic>
      <xdr:nvPicPr>
        <xdr:cNvPr id="126" name="ID_F7FF71B1C35042DFB9C15230383F116C" descr="IMG_20250224_143341"/>
        <xdr:cNvPicPr>
          <a:picLocks noChangeAspect="1"/>
        </xdr:cNvPicPr>
      </xdr:nvPicPr>
      <xdr:blipFill>
        <a:blip r:embed="rId124"/>
        <a:srcRect b="19837"/>
        <a:stretch>
          <a:fillRect/>
        </a:stretch>
      </xdr:blipFill>
      <xdr:spPr>
        <a:xfrm>
          <a:off x="10473055" y="8222615"/>
          <a:ext cx="1146175" cy="1115695"/>
        </a:xfrm>
        <a:prstGeom prst="rect">
          <a:avLst/>
        </a:prstGeom>
      </xdr:spPr>
    </xdr:pic>
  </etc:cellImage>
  <etc:cellImage>
    <xdr:pic>
      <xdr:nvPicPr>
        <xdr:cNvPr id="127" name="ID_1BD12CB11EF4417B844A89950CC00F0F" descr="IMG_20250224_143335"/>
        <xdr:cNvPicPr>
          <a:picLocks noChangeAspect="1"/>
        </xdr:cNvPicPr>
      </xdr:nvPicPr>
      <xdr:blipFill>
        <a:blip r:embed="rId125"/>
        <a:stretch>
          <a:fillRect/>
        </a:stretch>
      </xdr:blipFill>
      <xdr:spPr>
        <a:xfrm>
          <a:off x="9909175" y="9173845"/>
          <a:ext cx="1774190" cy="1101725"/>
        </a:xfrm>
        <a:prstGeom prst="rect">
          <a:avLst/>
        </a:prstGeom>
      </xdr:spPr>
    </xdr:pic>
  </etc:cellImage>
  <etc:cellImage>
    <xdr:pic>
      <xdr:nvPicPr>
        <xdr:cNvPr id="128" name="ID_0B008463E8A64F54A4B47B0F40832839" descr="IMG_20250224_143148"/>
        <xdr:cNvPicPr>
          <a:picLocks noChangeAspect="1"/>
        </xdr:cNvPicPr>
      </xdr:nvPicPr>
      <xdr:blipFill>
        <a:blip r:embed="rId126"/>
        <a:srcRect l="20606" t="11542" r="20577" b="50079"/>
        <a:stretch>
          <a:fillRect/>
        </a:stretch>
      </xdr:blipFill>
      <xdr:spPr>
        <a:xfrm>
          <a:off x="9917430" y="10323830"/>
          <a:ext cx="1216660" cy="975995"/>
        </a:xfrm>
        <a:prstGeom prst="rect">
          <a:avLst/>
        </a:prstGeom>
      </xdr:spPr>
    </xdr:pic>
  </etc:cellImage>
  <etc:cellImage>
    <xdr:pic>
      <xdr:nvPicPr>
        <xdr:cNvPr id="129" name="ID_F1CE28F8F001484E86D09619D725DF76" descr="IMG_20250224_143138"/>
        <xdr:cNvPicPr>
          <a:picLocks noChangeAspect="1"/>
        </xdr:cNvPicPr>
      </xdr:nvPicPr>
      <xdr:blipFill>
        <a:blip r:embed="rId127"/>
        <a:stretch>
          <a:fillRect/>
        </a:stretch>
      </xdr:blipFill>
      <xdr:spPr>
        <a:xfrm>
          <a:off x="9876790" y="11305540"/>
          <a:ext cx="1788160" cy="1003935"/>
        </a:xfrm>
        <a:prstGeom prst="rect">
          <a:avLst/>
        </a:prstGeom>
      </xdr:spPr>
    </xdr:pic>
  </etc:cellImage>
  <etc:cellImage>
    <xdr:pic>
      <xdr:nvPicPr>
        <xdr:cNvPr id="130" name="ID_19CDF6EC65FC4C2289489ED5490269E1" descr="IMG_20250224_143119"/>
        <xdr:cNvPicPr>
          <a:picLocks noChangeAspect="1"/>
        </xdr:cNvPicPr>
      </xdr:nvPicPr>
      <xdr:blipFill>
        <a:blip r:embed="rId128"/>
        <a:srcRect l="15723" t="24532" r="25928" b="40213"/>
        <a:stretch>
          <a:fillRect/>
        </a:stretch>
      </xdr:blipFill>
      <xdr:spPr>
        <a:xfrm>
          <a:off x="9895205" y="12381865"/>
          <a:ext cx="1786890" cy="1014095"/>
        </a:xfrm>
        <a:prstGeom prst="rect">
          <a:avLst/>
        </a:prstGeom>
      </xdr:spPr>
    </xdr:pic>
  </etc:cellImage>
  <etc:cellImage>
    <xdr:pic>
      <xdr:nvPicPr>
        <xdr:cNvPr id="131" name="ID_948610AA5F344867AE8DCB4EEB4AAE5D" descr="IMG_20250224_143115"/>
        <xdr:cNvPicPr>
          <a:picLocks noChangeAspect="1"/>
        </xdr:cNvPicPr>
      </xdr:nvPicPr>
      <xdr:blipFill>
        <a:blip r:embed="rId129"/>
        <a:srcRect l="5163" t="5790" r="13591" b="14868"/>
        <a:stretch>
          <a:fillRect/>
        </a:stretch>
      </xdr:blipFill>
      <xdr:spPr>
        <a:xfrm>
          <a:off x="9872980" y="13448665"/>
          <a:ext cx="1774825" cy="974725"/>
        </a:xfrm>
        <a:prstGeom prst="rect">
          <a:avLst/>
        </a:prstGeom>
      </xdr:spPr>
    </xdr:pic>
  </etc:cellImage>
  <etc:cellImage>
    <xdr:pic>
      <xdr:nvPicPr>
        <xdr:cNvPr id="132" name="ID_D9E2897D33AA4BE59C23C73928C71196" descr="IMG_20250224_142828"/>
        <xdr:cNvPicPr>
          <a:picLocks noChangeAspect="1"/>
        </xdr:cNvPicPr>
      </xdr:nvPicPr>
      <xdr:blipFill>
        <a:blip r:embed="rId130"/>
        <a:srcRect l="15460" t="17273" r="14998" b="25076"/>
        <a:stretch>
          <a:fillRect/>
        </a:stretch>
      </xdr:blipFill>
      <xdr:spPr>
        <a:xfrm>
          <a:off x="9923145" y="14514830"/>
          <a:ext cx="1310005" cy="1052195"/>
        </a:xfrm>
        <a:prstGeom prst="rect">
          <a:avLst/>
        </a:prstGeom>
      </xdr:spPr>
    </xdr:pic>
  </etc:cellImage>
  <etc:cellImage>
    <xdr:pic>
      <xdr:nvPicPr>
        <xdr:cNvPr id="133" name="ID_948A21707A664F1DA93429EDBEF7CC96" descr="IMG_20250224_142551"/>
        <xdr:cNvPicPr>
          <a:picLocks noChangeAspect="1"/>
        </xdr:cNvPicPr>
      </xdr:nvPicPr>
      <xdr:blipFill>
        <a:blip r:embed="rId131"/>
        <a:srcRect l="11957" t="19167" r="19976" b="25530"/>
        <a:stretch>
          <a:fillRect/>
        </a:stretch>
      </xdr:blipFill>
      <xdr:spPr>
        <a:xfrm>
          <a:off x="9871075" y="15594330"/>
          <a:ext cx="1141095" cy="1044575"/>
        </a:xfrm>
        <a:prstGeom prst="rect">
          <a:avLst/>
        </a:prstGeom>
      </xdr:spPr>
    </xdr:pic>
  </etc:cellImage>
  <etc:cellImage>
    <xdr:pic>
      <xdr:nvPicPr>
        <xdr:cNvPr id="134" name="ID_63E7C2993FFD4969BBD12A21125D0585" descr="IMG_20250224_142534"/>
        <xdr:cNvPicPr>
          <a:picLocks noChangeAspect="1"/>
        </xdr:cNvPicPr>
      </xdr:nvPicPr>
      <xdr:blipFill>
        <a:blip r:embed="rId132"/>
        <a:srcRect l="8858" t="17425" r="15941" b="21478"/>
        <a:stretch>
          <a:fillRect/>
        </a:stretch>
      </xdr:blipFill>
      <xdr:spPr>
        <a:xfrm rot="10800000" flipV="1">
          <a:off x="9937750" y="16671925"/>
          <a:ext cx="1163955" cy="1005205"/>
        </a:xfrm>
        <a:prstGeom prst="rect">
          <a:avLst/>
        </a:prstGeom>
      </xdr:spPr>
    </xdr:pic>
  </etc:cellImage>
  <etc:cellImage>
    <xdr:pic>
      <xdr:nvPicPr>
        <xdr:cNvPr id="135" name="ID_F9F556F2E14A47A18C7702AA549D8454" descr="IMG_20250224_142409"/>
        <xdr:cNvPicPr>
          <a:picLocks noChangeAspect="1"/>
        </xdr:cNvPicPr>
      </xdr:nvPicPr>
      <xdr:blipFill>
        <a:blip r:embed="rId133"/>
        <a:srcRect l="14382" t="15303" r="12846" b="26026"/>
        <a:stretch>
          <a:fillRect/>
        </a:stretch>
      </xdr:blipFill>
      <xdr:spPr>
        <a:xfrm>
          <a:off x="9921240" y="17731105"/>
          <a:ext cx="1302385" cy="1026160"/>
        </a:xfrm>
        <a:prstGeom prst="rect">
          <a:avLst/>
        </a:prstGeom>
      </xdr:spPr>
    </xdr:pic>
  </etc:cellImage>
  <etc:cellImage>
    <xdr:pic>
      <xdr:nvPicPr>
        <xdr:cNvPr id="136" name="ID_19536B240F9545788D0665BB821DD280" descr="IMG_20250224_142340"/>
        <xdr:cNvPicPr>
          <a:picLocks noChangeAspect="1"/>
        </xdr:cNvPicPr>
      </xdr:nvPicPr>
      <xdr:blipFill>
        <a:blip r:embed="rId134"/>
        <a:srcRect l="21130" t="11685" r="33349"/>
        <a:stretch>
          <a:fillRect/>
        </a:stretch>
      </xdr:blipFill>
      <xdr:spPr>
        <a:xfrm>
          <a:off x="9922510" y="18795365"/>
          <a:ext cx="1993900" cy="1128395"/>
        </a:xfrm>
        <a:prstGeom prst="rect">
          <a:avLst/>
        </a:prstGeom>
      </xdr:spPr>
    </xdr:pic>
  </etc:cellImage>
  <etc:cellImage>
    <xdr:pic>
      <xdr:nvPicPr>
        <xdr:cNvPr id="137" name="ID_F2DE121BFAC04A5F9BE2CE82167AAC5B" descr="IMG_20250224_142330"/>
        <xdr:cNvPicPr>
          <a:picLocks noChangeAspect="1"/>
        </xdr:cNvPicPr>
      </xdr:nvPicPr>
      <xdr:blipFill>
        <a:blip r:embed="rId135"/>
        <a:srcRect l="5355" t="16820" r="17153" b="18557"/>
        <a:stretch>
          <a:fillRect/>
        </a:stretch>
      </xdr:blipFill>
      <xdr:spPr>
        <a:xfrm>
          <a:off x="9922510" y="19874865"/>
          <a:ext cx="1523365" cy="1047750"/>
        </a:xfrm>
        <a:prstGeom prst="rect">
          <a:avLst/>
        </a:prstGeom>
      </xdr:spPr>
    </xdr:pic>
  </etc:cellImage>
  <etc:cellImage>
    <xdr:pic>
      <xdr:nvPicPr>
        <xdr:cNvPr id="138" name="ID_8D4BEF5592C44E1CAB671A08542217B1" descr="IMG_20250224_142301"/>
        <xdr:cNvPicPr>
          <a:picLocks noChangeAspect="1"/>
        </xdr:cNvPicPr>
      </xdr:nvPicPr>
      <xdr:blipFill>
        <a:blip r:embed="rId136"/>
        <a:stretch>
          <a:fillRect/>
        </a:stretch>
      </xdr:blipFill>
      <xdr:spPr>
        <a:xfrm>
          <a:off x="10033635" y="21006435"/>
          <a:ext cx="1572895" cy="1193800"/>
        </a:xfrm>
        <a:prstGeom prst="rect">
          <a:avLst/>
        </a:prstGeom>
      </xdr:spPr>
    </xdr:pic>
  </etc:cellImage>
  <etc:cellImage>
    <xdr:pic>
      <xdr:nvPicPr>
        <xdr:cNvPr id="139" name="ID_E6D4CB035BEF420D99C09875736EA21D" descr="IMG_20250224_142255"/>
        <xdr:cNvPicPr>
          <a:picLocks noChangeAspect="1"/>
        </xdr:cNvPicPr>
      </xdr:nvPicPr>
      <xdr:blipFill>
        <a:blip r:embed="rId137"/>
        <a:srcRect l="26103" t="24849" r="28981" b="48221"/>
        <a:stretch>
          <a:fillRect/>
        </a:stretch>
      </xdr:blipFill>
      <xdr:spPr>
        <a:xfrm>
          <a:off x="9982200" y="22063710"/>
          <a:ext cx="1438910" cy="981710"/>
        </a:xfrm>
        <a:prstGeom prst="rect">
          <a:avLst/>
        </a:prstGeom>
      </xdr:spPr>
    </xdr:pic>
  </etc:cellImage>
  <etc:cellImage>
    <xdr:pic>
      <xdr:nvPicPr>
        <xdr:cNvPr id="140" name="ID_B1CB461E92F14143BB830806C60745B4"/>
        <xdr:cNvPicPr>
          <a:picLocks noChangeAspect="1"/>
        </xdr:cNvPicPr>
      </xdr:nvPicPr>
      <xdr:blipFill>
        <a:blip r:embed="rId138"/>
        <a:srcRect l="10634" t="9390" b="29309"/>
        <a:stretch>
          <a:fillRect/>
        </a:stretch>
      </xdr:blipFill>
      <xdr:spPr>
        <a:xfrm>
          <a:off x="10200640" y="23133685"/>
          <a:ext cx="1118235" cy="1044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1" name="ID_B17D16923EEE49D192C8C4BB4E4DDC59" descr="IMG_20250224_142212"/>
        <xdr:cNvPicPr>
          <a:picLocks noChangeAspect="1"/>
        </xdr:cNvPicPr>
      </xdr:nvPicPr>
      <xdr:blipFill>
        <a:blip r:embed="rId139"/>
        <a:srcRect l="22196" t="43579" r="24253" b="23448"/>
        <a:stretch>
          <a:fillRect/>
        </a:stretch>
      </xdr:blipFill>
      <xdr:spPr>
        <a:xfrm>
          <a:off x="10290810" y="24232870"/>
          <a:ext cx="1255395" cy="982980"/>
        </a:xfrm>
        <a:prstGeom prst="rect">
          <a:avLst/>
        </a:prstGeom>
      </xdr:spPr>
    </xdr:pic>
  </etc:cellImage>
  <etc:cellImage>
    <xdr:pic>
      <xdr:nvPicPr>
        <xdr:cNvPr id="142" name="ID_338B53A78DCE4691B0C6FE659FE4C308" descr="IMG_20250224_142212"/>
        <xdr:cNvPicPr>
          <a:picLocks noChangeAspect="1"/>
        </xdr:cNvPicPr>
      </xdr:nvPicPr>
      <xdr:blipFill>
        <a:blip r:embed="rId140"/>
        <a:srcRect l="22600" t="9773" r="23469" b="56667"/>
        <a:stretch>
          <a:fillRect/>
        </a:stretch>
      </xdr:blipFill>
      <xdr:spPr>
        <a:xfrm>
          <a:off x="9926320" y="25279350"/>
          <a:ext cx="1717675" cy="1085215"/>
        </a:xfrm>
        <a:prstGeom prst="rect">
          <a:avLst/>
        </a:prstGeom>
      </xdr:spPr>
    </xdr:pic>
  </etc:cellImage>
  <etc:cellImage>
    <xdr:pic>
      <xdr:nvPicPr>
        <xdr:cNvPr id="143" name="ID_75E9F2BD43FF443DA821105924DDFF6A" descr="IMG_20250224_142209"/>
        <xdr:cNvPicPr>
          <a:picLocks noChangeAspect="1"/>
        </xdr:cNvPicPr>
      </xdr:nvPicPr>
      <xdr:blipFill>
        <a:blip r:embed="rId141"/>
        <a:srcRect t="18561" b="23939"/>
        <a:stretch>
          <a:fillRect/>
        </a:stretch>
      </xdr:blipFill>
      <xdr:spPr>
        <a:xfrm>
          <a:off x="10008235" y="26359485"/>
          <a:ext cx="1237615" cy="942975"/>
        </a:xfrm>
        <a:prstGeom prst="rect">
          <a:avLst/>
        </a:prstGeom>
      </xdr:spPr>
    </xdr:pic>
  </etc:cellImage>
  <etc:cellImage>
    <xdr:pic>
      <xdr:nvPicPr>
        <xdr:cNvPr id="144" name="ID_90D95840C16E4797BD74C6C839ABA81B" descr="IMG_20250224_142205"/>
        <xdr:cNvPicPr>
          <a:picLocks noChangeAspect="1"/>
        </xdr:cNvPicPr>
      </xdr:nvPicPr>
      <xdr:blipFill>
        <a:blip r:embed="rId142"/>
        <a:srcRect l="7646" t="9924" r="8139" b="43080"/>
        <a:stretch>
          <a:fillRect/>
        </a:stretch>
      </xdr:blipFill>
      <xdr:spPr>
        <a:xfrm>
          <a:off x="9951085" y="27453590"/>
          <a:ext cx="1972945" cy="1014095"/>
        </a:xfrm>
        <a:prstGeom prst="rect">
          <a:avLst/>
        </a:prstGeom>
      </xdr:spPr>
    </xdr:pic>
  </etc:cellImage>
  <etc:cellImage>
    <xdr:pic>
      <xdr:nvPicPr>
        <xdr:cNvPr id="145" name="ID_269A73CCFC414DD384B620DF64379381" descr="IMG_20250224_142200"/>
        <xdr:cNvPicPr>
          <a:picLocks noChangeAspect="1"/>
        </xdr:cNvPicPr>
      </xdr:nvPicPr>
      <xdr:blipFill>
        <a:blip r:embed="rId143"/>
        <a:srcRect l="8858" t="8106" r="12366" b="33085"/>
        <a:stretch>
          <a:fillRect/>
        </a:stretch>
      </xdr:blipFill>
      <xdr:spPr>
        <a:xfrm>
          <a:off x="9883775" y="28512135"/>
          <a:ext cx="1664335" cy="1108710"/>
        </a:xfrm>
        <a:prstGeom prst="rect">
          <a:avLst/>
        </a:prstGeom>
      </xdr:spPr>
    </xdr:pic>
  </etc:cellImage>
  <etc:cellImage>
    <xdr:pic>
      <xdr:nvPicPr>
        <xdr:cNvPr id="146" name="ID_03E0A47B21A04BB58AD891B41E92BFB0"/>
        <xdr:cNvPicPr>
          <a:picLocks noChangeAspect="1"/>
        </xdr:cNvPicPr>
      </xdr:nvPicPr>
      <xdr:blipFill>
        <a:blip r:embed="rId144" r:link="rId10"/>
        <a:stretch>
          <a:fillRect/>
        </a:stretch>
      </xdr:blipFill>
      <xdr:spPr>
        <a:xfrm>
          <a:off x="9922510" y="29591000"/>
          <a:ext cx="1725295" cy="101536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47" name="ID_89183B0940A44F8C963A742407A63B18"/>
        <xdr:cNvPicPr>
          <a:picLocks noChangeAspect="1"/>
        </xdr:cNvPicPr>
      </xdr:nvPicPr>
      <xdr:blipFill>
        <a:blip r:embed="rId144" r:link="rId10"/>
        <a:stretch>
          <a:fillRect/>
        </a:stretch>
      </xdr:blipFill>
      <xdr:spPr>
        <a:xfrm>
          <a:off x="9861550" y="30654625"/>
          <a:ext cx="1725295" cy="101536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48" name="ID_E7567BD0263F4DDABC44B3D7E3AC03E0"/>
        <xdr:cNvPicPr>
          <a:picLocks noChangeAspect="1"/>
        </xdr:cNvPicPr>
      </xdr:nvPicPr>
      <xdr:blipFill>
        <a:blip r:embed="rId145" r:link="rId10"/>
        <a:srcRect b="39506"/>
        <a:stretch>
          <a:fillRect/>
        </a:stretch>
      </xdr:blipFill>
      <xdr:spPr>
        <a:xfrm>
          <a:off x="9861550" y="31734125"/>
          <a:ext cx="1080770" cy="8763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49" name="ID_F6BBD6E77760472997403ACC065C98ED"/>
        <xdr:cNvPicPr>
          <a:picLocks noChangeAspect="1"/>
        </xdr:cNvPicPr>
      </xdr:nvPicPr>
      <xdr:blipFill>
        <a:blip r:embed="rId146" r:link="rId10"/>
        <a:stretch>
          <a:fillRect/>
        </a:stretch>
      </xdr:blipFill>
      <xdr:spPr>
        <a:xfrm>
          <a:off x="9861550" y="32813625"/>
          <a:ext cx="1080135" cy="10795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50" name="ID_385548AAD6E145DCA46DD09962545764"/>
        <xdr:cNvPicPr>
          <a:picLocks noChangeAspect="1"/>
        </xdr:cNvPicPr>
      </xdr:nvPicPr>
      <xdr:blipFill>
        <a:blip r:embed="rId147" r:link="rId10"/>
        <a:stretch>
          <a:fillRect/>
        </a:stretch>
      </xdr:blipFill>
      <xdr:spPr>
        <a:xfrm>
          <a:off x="9861550" y="33893125"/>
          <a:ext cx="1518920" cy="114808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51" name="ID_4ABA2837019D4457BEABD92A7E6F467A" descr="微信图片_20250220172839"/>
        <xdr:cNvPicPr>
          <a:picLocks noChangeAspect="1"/>
        </xdr:cNvPicPr>
      </xdr:nvPicPr>
      <xdr:blipFill>
        <a:blip r:embed="rId148"/>
        <a:stretch>
          <a:fillRect/>
        </a:stretch>
      </xdr:blipFill>
      <xdr:spPr>
        <a:xfrm>
          <a:off x="13164185" y="728345"/>
          <a:ext cx="1555750" cy="881380"/>
        </a:xfrm>
        <a:prstGeom prst="rect">
          <a:avLst/>
        </a:prstGeom>
      </xdr:spPr>
    </xdr:pic>
  </etc:cellImage>
  <etc:cellImage>
    <xdr:pic>
      <xdr:nvPicPr>
        <xdr:cNvPr id="152" name="ID_33FDC8D871E140DBA2974FAB5E6EE2FD" descr="微信图片_20250220175405"/>
        <xdr:cNvPicPr>
          <a:picLocks noChangeAspect="1"/>
        </xdr:cNvPicPr>
      </xdr:nvPicPr>
      <xdr:blipFill>
        <a:blip r:embed="rId149"/>
        <a:stretch>
          <a:fillRect/>
        </a:stretch>
      </xdr:blipFill>
      <xdr:spPr>
        <a:xfrm flipH="1">
          <a:off x="13174345" y="1791335"/>
          <a:ext cx="1531620" cy="894080"/>
        </a:xfrm>
        <a:prstGeom prst="rect">
          <a:avLst/>
        </a:prstGeom>
      </xdr:spPr>
    </xdr:pic>
  </etc:cellImage>
  <etc:cellImage>
    <xdr:pic>
      <xdr:nvPicPr>
        <xdr:cNvPr id="153" name="ID_371E2A20F66D43CE895CB9001A77DA54" descr="微信图片_20250220175553"/>
        <xdr:cNvPicPr>
          <a:picLocks noChangeAspect="1"/>
        </xdr:cNvPicPr>
      </xdr:nvPicPr>
      <xdr:blipFill>
        <a:blip r:embed="rId150"/>
        <a:stretch>
          <a:fillRect/>
        </a:stretch>
      </xdr:blipFill>
      <xdr:spPr>
        <a:xfrm>
          <a:off x="13173075" y="2818765"/>
          <a:ext cx="1753870" cy="940435"/>
        </a:xfrm>
        <a:prstGeom prst="rect">
          <a:avLst/>
        </a:prstGeom>
      </xdr:spPr>
    </xdr:pic>
  </etc:cellImage>
  <etc:cellImage>
    <xdr:pic>
      <xdr:nvPicPr>
        <xdr:cNvPr id="154" name="ID_B2C4A100D4D94D4D8FCDC71C87BE830F" descr="微信图片_20250220185659"/>
        <xdr:cNvPicPr>
          <a:picLocks noChangeAspect="1"/>
        </xdr:cNvPicPr>
      </xdr:nvPicPr>
      <xdr:blipFill>
        <a:blip r:embed="rId151"/>
        <a:stretch>
          <a:fillRect/>
        </a:stretch>
      </xdr:blipFill>
      <xdr:spPr>
        <a:xfrm>
          <a:off x="13147040" y="3908425"/>
          <a:ext cx="1779905" cy="904875"/>
        </a:xfrm>
        <a:prstGeom prst="rect">
          <a:avLst/>
        </a:prstGeom>
      </xdr:spPr>
    </xdr:pic>
  </etc:cellImage>
  <etc:cellImage>
    <xdr:pic>
      <xdr:nvPicPr>
        <xdr:cNvPr id="155" name="ID_B339B660A0094724A446CE6DECF3BD1A" descr="微信图片_20250220185019"/>
        <xdr:cNvPicPr>
          <a:picLocks noChangeAspect="1"/>
        </xdr:cNvPicPr>
      </xdr:nvPicPr>
      <xdr:blipFill>
        <a:blip r:embed="rId152"/>
        <a:stretch>
          <a:fillRect/>
        </a:stretch>
      </xdr:blipFill>
      <xdr:spPr>
        <a:xfrm>
          <a:off x="13191490" y="4940935"/>
          <a:ext cx="1496695" cy="1003300"/>
        </a:xfrm>
        <a:prstGeom prst="rect">
          <a:avLst/>
        </a:prstGeom>
      </xdr:spPr>
    </xdr:pic>
  </etc:cellImage>
  <etc:cellImage>
    <xdr:pic>
      <xdr:nvPicPr>
        <xdr:cNvPr id="156" name="ID_0248D8427F054363B259FAF44C9E79D6" descr="微信图片_20250220185359"/>
        <xdr:cNvPicPr>
          <a:picLocks noChangeAspect="1"/>
        </xdr:cNvPicPr>
      </xdr:nvPicPr>
      <xdr:blipFill>
        <a:blip r:embed="rId153"/>
        <a:stretch>
          <a:fillRect/>
        </a:stretch>
      </xdr:blipFill>
      <xdr:spPr>
        <a:xfrm>
          <a:off x="13211175" y="6076950"/>
          <a:ext cx="1476375" cy="854075"/>
        </a:xfrm>
        <a:prstGeom prst="rect">
          <a:avLst/>
        </a:prstGeom>
      </xdr:spPr>
    </xdr:pic>
  </etc:cellImage>
  <etc:cellImage>
    <xdr:pic>
      <xdr:nvPicPr>
        <xdr:cNvPr id="157" name="ID_58B17E026BC9454FBD94DFBA651E70AB" descr="微信图片_20250220191007"/>
        <xdr:cNvPicPr>
          <a:picLocks noChangeAspect="1"/>
        </xdr:cNvPicPr>
      </xdr:nvPicPr>
      <xdr:blipFill>
        <a:blip r:embed="rId154"/>
        <a:stretch>
          <a:fillRect/>
        </a:stretch>
      </xdr:blipFill>
      <xdr:spPr>
        <a:xfrm>
          <a:off x="13468350" y="7065645"/>
          <a:ext cx="943610" cy="1025525"/>
        </a:xfrm>
        <a:prstGeom prst="rect">
          <a:avLst/>
        </a:prstGeom>
      </xdr:spPr>
    </xdr:pic>
  </etc:cellImage>
  <etc:cellImage>
    <xdr:pic>
      <xdr:nvPicPr>
        <xdr:cNvPr id="158" name="ID_36EF55D63C1848B38CCDEF0B61A2049E" descr="微信图片_20250220191250"/>
        <xdr:cNvPicPr>
          <a:picLocks noChangeAspect="1"/>
        </xdr:cNvPicPr>
      </xdr:nvPicPr>
      <xdr:blipFill>
        <a:blip r:embed="rId155"/>
        <a:stretch>
          <a:fillRect/>
        </a:stretch>
      </xdr:blipFill>
      <xdr:spPr>
        <a:xfrm>
          <a:off x="13421995" y="8126730"/>
          <a:ext cx="971550" cy="993140"/>
        </a:xfrm>
        <a:prstGeom prst="rect">
          <a:avLst/>
        </a:prstGeom>
      </xdr:spPr>
    </xdr:pic>
  </etc:cellImage>
  <etc:cellImage>
    <xdr:pic>
      <xdr:nvPicPr>
        <xdr:cNvPr id="159" name="ID_3959E5DC197047BDBD6821058423D625" descr="微信图片_20250220192410"/>
        <xdr:cNvPicPr>
          <a:picLocks noChangeAspect="1"/>
        </xdr:cNvPicPr>
      </xdr:nvPicPr>
      <xdr:blipFill>
        <a:blip r:embed="rId156"/>
        <a:stretch>
          <a:fillRect/>
        </a:stretch>
      </xdr:blipFill>
      <xdr:spPr>
        <a:xfrm>
          <a:off x="13413740" y="9210675"/>
          <a:ext cx="967105" cy="993140"/>
        </a:xfrm>
        <a:prstGeom prst="rect">
          <a:avLst/>
        </a:prstGeom>
      </xdr:spPr>
    </xdr:pic>
  </etc:cellImage>
  <etc:cellImage>
    <xdr:pic>
      <xdr:nvPicPr>
        <xdr:cNvPr id="160" name="ID_13CF9C880B494728B2B4565C453B92DB" descr="微信图片_20250220190539"/>
        <xdr:cNvPicPr>
          <a:picLocks noChangeAspect="1"/>
        </xdr:cNvPicPr>
      </xdr:nvPicPr>
      <xdr:blipFill>
        <a:blip r:embed="rId157"/>
        <a:stretch>
          <a:fillRect/>
        </a:stretch>
      </xdr:blipFill>
      <xdr:spPr>
        <a:xfrm>
          <a:off x="13117195" y="10278745"/>
          <a:ext cx="1570990" cy="955040"/>
        </a:xfrm>
        <a:prstGeom prst="rect">
          <a:avLst/>
        </a:prstGeom>
      </xdr:spPr>
    </xdr:pic>
  </etc:cellImage>
  <etc:cellImage>
    <xdr:pic>
      <xdr:nvPicPr>
        <xdr:cNvPr id="161" name="ID_7896134FB68C44FFAECDBB9EBA79DC5D" descr="微信图片_20250220191847"/>
        <xdr:cNvPicPr>
          <a:picLocks noChangeAspect="1"/>
        </xdr:cNvPicPr>
      </xdr:nvPicPr>
      <xdr:blipFill>
        <a:blip r:embed="rId158"/>
        <a:stretch>
          <a:fillRect/>
        </a:stretch>
      </xdr:blipFill>
      <xdr:spPr>
        <a:xfrm>
          <a:off x="13119100" y="11356340"/>
          <a:ext cx="1559560" cy="953770"/>
        </a:xfrm>
        <a:prstGeom prst="rect">
          <a:avLst/>
        </a:prstGeom>
      </xdr:spPr>
    </xdr:pic>
  </etc:cellImage>
  <etc:cellImage>
    <xdr:pic>
      <xdr:nvPicPr>
        <xdr:cNvPr id="162" name="ID_551F9AF456A44B8B90015E27920BF478" descr="微信图片_20250220193138"/>
        <xdr:cNvPicPr>
          <a:picLocks noChangeAspect="1"/>
        </xdr:cNvPicPr>
      </xdr:nvPicPr>
      <xdr:blipFill>
        <a:blip r:embed="rId159"/>
        <a:stretch>
          <a:fillRect/>
        </a:stretch>
      </xdr:blipFill>
      <xdr:spPr>
        <a:xfrm>
          <a:off x="13076555" y="12410440"/>
          <a:ext cx="1850390" cy="956945"/>
        </a:xfrm>
        <a:prstGeom prst="rect">
          <a:avLst/>
        </a:prstGeom>
      </xdr:spPr>
    </xdr:pic>
  </etc:cellImage>
  <etc:cellImage>
    <xdr:pic>
      <xdr:nvPicPr>
        <xdr:cNvPr id="163" name="ID_FB9D18CE2B8E4E1E9BD96DC001CDD97C" descr="微信图片_20250220193436"/>
        <xdr:cNvPicPr>
          <a:picLocks noChangeAspect="1"/>
        </xdr:cNvPicPr>
      </xdr:nvPicPr>
      <xdr:blipFill>
        <a:blip r:embed="rId160"/>
        <a:stretch>
          <a:fillRect/>
        </a:stretch>
      </xdr:blipFill>
      <xdr:spPr>
        <a:xfrm>
          <a:off x="13078460" y="13502640"/>
          <a:ext cx="1638300" cy="921385"/>
        </a:xfrm>
        <a:prstGeom prst="rect">
          <a:avLst/>
        </a:prstGeom>
      </xdr:spPr>
    </xdr:pic>
  </etc:cellImage>
  <etc:cellImage>
    <xdr:pic>
      <xdr:nvPicPr>
        <xdr:cNvPr id="164" name="ID_62FE22654F3240E78EDF5F729FEBE1FE" descr="微信图片_20250220193802"/>
        <xdr:cNvPicPr>
          <a:picLocks noChangeAspect="1"/>
        </xdr:cNvPicPr>
      </xdr:nvPicPr>
      <xdr:blipFill>
        <a:blip r:embed="rId161"/>
        <a:stretch>
          <a:fillRect/>
        </a:stretch>
      </xdr:blipFill>
      <xdr:spPr>
        <a:xfrm>
          <a:off x="13047345" y="14570075"/>
          <a:ext cx="1879600" cy="930275"/>
        </a:xfrm>
        <a:prstGeom prst="rect">
          <a:avLst/>
        </a:prstGeom>
      </xdr:spPr>
    </xdr:pic>
  </etc:cellImage>
  <etc:cellImage>
    <xdr:pic>
      <xdr:nvPicPr>
        <xdr:cNvPr id="165" name="ID_D754870479AC46C392CAAF6483107584" descr="微信图片_20250220194146"/>
        <xdr:cNvPicPr>
          <a:picLocks noChangeAspect="1"/>
        </xdr:cNvPicPr>
      </xdr:nvPicPr>
      <xdr:blipFill>
        <a:blip r:embed="rId162"/>
        <a:stretch>
          <a:fillRect/>
        </a:stretch>
      </xdr:blipFill>
      <xdr:spPr>
        <a:xfrm>
          <a:off x="13361670" y="15616555"/>
          <a:ext cx="1116965" cy="982345"/>
        </a:xfrm>
        <a:prstGeom prst="rect">
          <a:avLst/>
        </a:prstGeom>
      </xdr:spPr>
    </xdr:pic>
  </etc:cellImage>
  <etc:cellImage>
    <xdr:pic>
      <xdr:nvPicPr>
        <xdr:cNvPr id="166" name="ID_A0A0274A30494E5494D1E0732764832E" descr="微信图片_20250220194447"/>
        <xdr:cNvPicPr>
          <a:picLocks noChangeAspect="1"/>
        </xdr:cNvPicPr>
      </xdr:nvPicPr>
      <xdr:blipFill>
        <a:blip r:embed="rId163"/>
        <a:stretch>
          <a:fillRect/>
        </a:stretch>
      </xdr:blipFill>
      <xdr:spPr>
        <a:xfrm>
          <a:off x="13143865" y="16665575"/>
          <a:ext cx="1515745" cy="981075"/>
        </a:xfrm>
        <a:prstGeom prst="rect">
          <a:avLst/>
        </a:prstGeom>
      </xdr:spPr>
    </xdr:pic>
  </etc:cellImage>
  <etc:cellImage>
    <xdr:pic>
      <xdr:nvPicPr>
        <xdr:cNvPr id="167" name="ID_71EBD5A0D6BD4C05A977CC4C5A3747B4" descr="微信图片_20250220195036"/>
        <xdr:cNvPicPr>
          <a:picLocks noChangeAspect="1"/>
        </xdr:cNvPicPr>
      </xdr:nvPicPr>
      <xdr:blipFill>
        <a:blip r:embed="rId164"/>
        <a:stretch>
          <a:fillRect/>
        </a:stretch>
      </xdr:blipFill>
      <xdr:spPr>
        <a:xfrm>
          <a:off x="13008610" y="17915890"/>
          <a:ext cx="1918335" cy="756920"/>
        </a:xfrm>
        <a:prstGeom prst="rect">
          <a:avLst/>
        </a:prstGeom>
      </xdr:spPr>
    </xdr:pic>
  </etc:cellImage>
  <etc:cellImage>
    <xdr:pic>
      <xdr:nvPicPr>
        <xdr:cNvPr id="168" name="ID_204295E93F0945D8833C3E6D4FD0B2D4" descr="微信图片_20250220195710"/>
        <xdr:cNvPicPr>
          <a:picLocks noChangeAspect="1"/>
        </xdr:cNvPicPr>
      </xdr:nvPicPr>
      <xdr:blipFill>
        <a:blip r:embed="rId165"/>
        <a:srcRect t="28571" b="23145"/>
        <a:stretch>
          <a:fillRect/>
        </a:stretch>
      </xdr:blipFill>
      <xdr:spPr>
        <a:xfrm>
          <a:off x="13353415" y="18786475"/>
          <a:ext cx="1163955" cy="1000125"/>
        </a:xfrm>
        <a:prstGeom prst="rect">
          <a:avLst/>
        </a:prstGeom>
      </xdr:spPr>
    </xdr:pic>
  </etc:cellImage>
  <etc:cellImage>
    <xdr:pic>
      <xdr:nvPicPr>
        <xdr:cNvPr id="169" name="ID_BCA17AA0D6744B56AAD817AFB75005F3" descr="微信图片_20250220200018"/>
        <xdr:cNvPicPr>
          <a:picLocks noChangeAspect="1"/>
        </xdr:cNvPicPr>
      </xdr:nvPicPr>
      <xdr:blipFill>
        <a:blip r:embed="rId166"/>
        <a:srcRect l="16429" t="26713" r="15714" b="35234"/>
        <a:stretch>
          <a:fillRect/>
        </a:stretch>
      </xdr:blipFill>
      <xdr:spPr>
        <a:xfrm>
          <a:off x="13430885" y="19872325"/>
          <a:ext cx="904875" cy="1028065"/>
        </a:xfrm>
        <a:prstGeom prst="rect">
          <a:avLst/>
        </a:prstGeom>
      </xdr:spPr>
    </xdr:pic>
  </etc:cellImage>
  <etc:cellImage>
    <xdr:pic>
      <xdr:nvPicPr>
        <xdr:cNvPr id="170" name="ID_C709B299C2584E09B579AF9F518C1440" descr="微信图片_20250220201045"/>
        <xdr:cNvPicPr>
          <a:picLocks noChangeAspect="1"/>
        </xdr:cNvPicPr>
      </xdr:nvPicPr>
      <xdr:blipFill>
        <a:blip r:embed="rId167"/>
        <a:srcRect l="15337" t="25811" r="27607" b="31680"/>
        <a:stretch>
          <a:fillRect/>
        </a:stretch>
      </xdr:blipFill>
      <xdr:spPr>
        <a:xfrm>
          <a:off x="13459460" y="20901025"/>
          <a:ext cx="885825" cy="1010920"/>
        </a:xfrm>
        <a:prstGeom prst="rect">
          <a:avLst/>
        </a:prstGeom>
      </xdr:spPr>
    </xdr:pic>
  </etc:cellImage>
  <etc:cellImage>
    <xdr:pic>
      <xdr:nvPicPr>
        <xdr:cNvPr id="171" name="ID_35A095A9296E4A1ABBC1CB7B4407E17F" descr="微信图片_20250220202026"/>
        <xdr:cNvPicPr>
          <a:picLocks noChangeAspect="1"/>
        </xdr:cNvPicPr>
      </xdr:nvPicPr>
      <xdr:blipFill>
        <a:blip r:embed="rId168"/>
        <a:srcRect t="18414" b="5627"/>
        <a:stretch>
          <a:fillRect/>
        </a:stretch>
      </xdr:blipFill>
      <xdr:spPr>
        <a:xfrm>
          <a:off x="13054330" y="22034500"/>
          <a:ext cx="1652905" cy="942975"/>
        </a:xfrm>
        <a:prstGeom prst="rect">
          <a:avLst/>
        </a:prstGeom>
      </xdr:spPr>
    </xdr:pic>
  </etc:cellImage>
  <etc:cellImage>
    <xdr:pic>
      <xdr:nvPicPr>
        <xdr:cNvPr id="172" name="ID_5DE08208A4BF453BBC45DC53B1D87B7F" descr="微信图片_20250221093013"/>
        <xdr:cNvPicPr>
          <a:picLocks noChangeAspect="1"/>
        </xdr:cNvPicPr>
      </xdr:nvPicPr>
      <xdr:blipFill>
        <a:blip r:embed="rId169"/>
        <a:srcRect l="5573" t="18168" r="13794" b="20036"/>
        <a:stretch>
          <a:fillRect/>
        </a:stretch>
      </xdr:blipFill>
      <xdr:spPr>
        <a:xfrm>
          <a:off x="13430885" y="23091140"/>
          <a:ext cx="1000125" cy="965835"/>
        </a:xfrm>
        <a:prstGeom prst="rect">
          <a:avLst/>
        </a:prstGeom>
      </xdr:spPr>
    </xdr:pic>
  </etc:cellImage>
  <etc:cellImage>
    <xdr:pic>
      <xdr:nvPicPr>
        <xdr:cNvPr id="173" name="ID_1AF2C1666A56492EBBF35D06188E790C" descr="责任牌"/>
        <xdr:cNvPicPr>
          <a:picLocks noChangeAspect="1"/>
        </xdr:cNvPicPr>
      </xdr:nvPicPr>
      <xdr:blipFill>
        <a:blip r:embed="rId170"/>
        <a:srcRect t="13754" b="49957"/>
        <a:stretch>
          <a:fillRect/>
        </a:stretch>
      </xdr:blipFill>
      <xdr:spPr>
        <a:xfrm>
          <a:off x="13199745" y="24192230"/>
          <a:ext cx="1201420" cy="887730"/>
        </a:xfrm>
        <a:prstGeom prst="rect">
          <a:avLst/>
        </a:prstGeom>
      </xdr:spPr>
    </xdr:pic>
  </etc:cellImage>
  <etc:cellImage>
    <xdr:pic>
      <xdr:nvPicPr>
        <xdr:cNvPr id="174" name="ID_9102408B9FD94C95968E1903352D363A" descr="办公室文化墙"/>
        <xdr:cNvPicPr>
          <a:picLocks noChangeAspect="1"/>
        </xdr:cNvPicPr>
      </xdr:nvPicPr>
      <xdr:blipFill>
        <a:blip r:embed="rId171"/>
        <a:stretch>
          <a:fillRect/>
        </a:stretch>
      </xdr:blipFill>
      <xdr:spPr>
        <a:xfrm>
          <a:off x="13374370" y="25214580"/>
          <a:ext cx="1102360" cy="826770"/>
        </a:xfrm>
        <a:prstGeom prst="rect">
          <a:avLst/>
        </a:prstGeom>
      </xdr:spPr>
    </xdr:pic>
  </etc:cellImage>
  <etc:cellImage>
    <xdr:pic>
      <xdr:nvPicPr>
        <xdr:cNvPr id="175" name="ID_1A941E77D874440EBEB9F589346B3741" descr="办公室安全警示牌"/>
        <xdr:cNvPicPr>
          <a:picLocks noChangeAspect="1"/>
        </xdr:cNvPicPr>
      </xdr:nvPicPr>
      <xdr:blipFill>
        <a:blip r:embed="rId172"/>
        <a:stretch>
          <a:fillRect/>
        </a:stretch>
      </xdr:blipFill>
      <xdr:spPr>
        <a:xfrm>
          <a:off x="13208000" y="26284555"/>
          <a:ext cx="1365250" cy="797560"/>
        </a:xfrm>
        <a:prstGeom prst="rect">
          <a:avLst/>
        </a:prstGeom>
      </xdr:spPr>
    </xdr:pic>
  </etc:cellImage>
  <etc:cellImage>
    <xdr:pic>
      <xdr:nvPicPr>
        <xdr:cNvPr id="176" name="ID_C5330FD12FF246F4A4A006832678EBA2" descr="会客室门牌"/>
        <xdr:cNvPicPr>
          <a:picLocks noChangeAspect="1"/>
        </xdr:cNvPicPr>
      </xdr:nvPicPr>
      <xdr:blipFill>
        <a:blip r:embed="rId173"/>
        <a:srcRect l="17502" t="24646" r="12722" b="32756"/>
        <a:stretch>
          <a:fillRect/>
        </a:stretch>
      </xdr:blipFill>
      <xdr:spPr>
        <a:xfrm>
          <a:off x="13289280" y="27431365"/>
          <a:ext cx="1096645" cy="983615"/>
        </a:xfrm>
        <a:prstGeom prst="rect">
          <a:avLst/>
        </a:prstGeom>
      </xdr:spPr>
    </xdr:pic>
  </etc:cellImage>
  <etc:cellImage>
    <xdr:pic>
      <xdr:nvPicPr>
        <xdr:cNvPr id="177" name="ID_146F2497DE9C4884928699FA61F0259E" descr="羲和书院院徽"/>
        <xdr:cNvPicPr>
          <a:picLocks noChangeAspect="1"/>
        </xdr:cNvPicPr>
      </xdr:nvPicPr>
      <xdr:blipFill>
        <a:blip r:embed="rId174"/>
        <a:stretch>
          <a:fillRect/>
        </a:stretch>
      </xdr:blipFill>
      <xdr:spPr>
        <a:xfrm>
          <a:off x="13298805" y="28729940"/>
          <a:ext cx="1052830" cy="776605"/>
        </a:xfrm>
        <a:prstGeom prst="rect">
          <a:avLst/>
        </a:prstGeom>
      </xdr:spPr>
    </xdr:pic>
  </etc:cellImage>
  <etc:cellImage>
    <xdr:pic>
      <xdr:nvPicPr>
        <xdr:cNvPr id="178" name="ID_560B4430E0C046238FA1E1F52291E6E3" descr="副书记办公室门牌"/>
        <xdr:cNvPicPr>
          <a:picLocks noChangeAspect="1"/>
        </xdr:cNvPicPr>
      </xdr:nvPicPr>
      <xdr:blipFill>
        <a:blip r:embed="rId175"/>
        <a:srcRect l="17754" r="19802" b="28525"/>
        <a:stretch>
          <a:fillRect/>
        </a:stretch>
      </xdr:blipFill>
      <xdr:spPr>
        <a:xfrm>
          <a:off x="13160375" y="30110430"/>
          <a:ext cx="1247775" cy="567690"/>
        </a:xfrm>
        <a:prstGeom prst="rect">
          <a:avLst/>
        </a:prstGeom>
      </xdr:spPr>
    </xdr:pic>
  </etc:cellImage>
  <etc:cellImage>
    <xdr:pic>
      <xdr:nvPicPr>
        <xdr:cNvPr id="179" name="ID_E76ECC2F85DB4D59A3F3E6826AF8B609" descr="禁止吸烟标识"/>
        <xdr:cNvPicPr>
          <a:picLocks noChangeAspect="1"/>
        </xdr:cNvPicPr>
      </xdr:nvPicPr>
      <xdr:blipFill>
        <a:blip r:embed="rId176"/>
        <a:srcRect l="22757" t="19778" r="17038" b="38725"/>
        <a:stretch>
          <a:fillRect/>
        </a:stretch>
      </xdr:blipFill>
      <xdr:spPr>
        <a:xfrm>
          <a:off x="13190855" y="31330900"/>
          <a:ext cx="1281430" cy="1242060"/>
        </a:xfrm>
        <a:prstGeom prst="rect">
          <a:avLst/>
        </a:prstGeom>
      </xdr:spPr>
    </xdr:pic>
  </etc:cellImage>
  <etc:cellImage>
    <xdr:pic>
      <xdr:nvPicPr>
        <xdr:cNvPr id="180" name="ID_7660DA845A2D449EB4D8B170EA07FAC0" descr="消防通道提醒牌"/>
        <xdr:cNvPicPr>
          <a:picLocks noChangeAspect="1"/>
        </xdr:cNvPicPr>
      </xdr:nvPicPr>
      <xdr:blipFill>
        <a:blip r:embed="rId177"/>
        <a:srcRect t="20959" r="-4599" b="23310"/>
        <a:stretch>
          <a:fillRect/>
        </a:stretch>
      </xdr:blipFill>
      <xdr:spPr>
        <a:xfrm>
          <a:off x="13246100" y="32833310"/>
          <a:ext cx="1310005" cy="998855"/>
        </a:xfrm>
        <a:prstGeom prst="rect">
          <a:avLst/>
        </a:prstGeom>
      </xdr:spPr>
    </xdr:pic>
  </etc:cellImage>
  <etc:cellImage>
    <xdr:pic>
      <xdr:nvPicPr>
        <xdr:cNvPr id="181" name="ID_C723056C6F844FE6A671A4433994CE0A" descr="南北门洞文化墙"/>
        <xdr:cNvPicPr>
          <a:picLocks noChangeAspect="1"/>
        </xdr:cNvPicPr>
      </xdr:nvPicPr>
      <xdr:blipFill>
        <a:blip r:embed="rId178"/>
        <a:stretch>
          <a:fillRect/>
        </a:stretch>
      </xdr:blipFill>
      <xdr:spPr>
        <a:xfrm>
          <a:off x="13002260" y="34589720"/>
          <a:ext cx="1491615" cy="918845"/>
        </a:xfrm>
        <a:prstGeom prst="rect">
          <a:avLst/>
        </a:prstGeom>
      </xdr:spPr>
    </xdr:pic>
  </etc:cellImage>
  <etc:cellImage>
    <xdr:pic>
      <xdr:nvPicPr>
        <xdr:cNvPr id="182" name="ID_39DB1655E3584A17B7005FF664248109" descr="1740114413101"/>
        <xdr:cNvPicPr>
          <a:picLocks noChangeAspect="1"/>
        </xdr:cNvPicPr>
      </xdr:nvPicPr>
      <xdr:blipFill>
        <a:blip r:embed="rId179"/>
        <a:srcRect t="20639" b="20437"/>
        <a:stretch>
          <a:fillRect/>
        </a:stretch>
      </xdr:blipFill>
      <xdr:spPr>
        <a:xfrm>
          <a:off x="13411835" y="35747325"/>
          <a:ext cx="958215" cy="866775"/>
        </a:xfrm>
        <a:prstGeom prst="rect">
          <a:avLst/>
        </a:prstGeom>
      </xdr:spPr>
    </xdr:pic>
  </etc:cellImage>
  <etc:cellImage>
    <xdr:pic>
      <xdr:nvPicPr>
        <xdr:cNvPr id="183" name="ID_F4FB3D9749834CEE800F20413564157A"/>
        <xdr:cNvPicPr>
          <a:picLocks noChangeAspect="1"/>
        </xdr:cNvPicPr>
      </xdr:nvPicPr>
      <xdr:blipFill>
        <a:blip r:embed="rId180" r:link="rId10"/>
        <a:srcRect t="19952" b="26550"/>
        <a:stretch>
          <a:fillRect/>
        </a:stretch>
      </xdr:blipFill>
      <xdr:spPr>
        <a:xfrm>
          <a:off x="13420090" y="37301805"/>
          <a:ext cx="892810" cy="84899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84" name="ID_268040AC427A4AF680ECE952AAF7E4F6" descr="c6c20117f9d55ab88cdaf970b700c998"/>
        <xdr:cNvPicPr>
          <a:picLocks noChangeAspect="1"/>
        </xdr:cNvPicPr>
      </xdr:nvPicPr>
      <xdr:blipFill>
        <a:blip r:embed="rId181"/>
        <a:srcRect t="18109" r="18780" b="25928"/>
        <a:stretch>
          <a:fillRect/>
        </a:stretch>
      </xdr:blipFill>
      <xdr:spPr>
        <a:xfrm>
          <a:off x="13435330" y="38779450"/>
          <a:ext cx="948055" cy="889000"/>
        </a:xfrm>
        <a:prstGeom prst="rect">
          <a:avLst/>
        </a:prstGeom>
      </xdr:spPr>
    </xdr:pic>
  </etc:cellImage>
  <etc:cellImage>
    <xdr:pic>
      <xdr:nvPicPr>
        <xdr:cNvPr id="185" name="ID_647D3DBA88DB42778C5B1D0061C17B97" descr="7ebb7105ae91af320d3bf2415f03b822"/>
        <xdr:cNvPicPr>
          <a:picLocks noChangeAspect="1"/>
        </xdr:cNvPicPr>
      </xdr:nvPicPr>
      <xdr:blipFill>
        <a:blip r:embed="rId182"/>
        <a:stretch>
          <a:fillRect/>
        </a:stretch>
      </xdr:blipFill>
      <xdr:spPr>
        <a:xfrm>
          <a:off x="13208635" y="40307895"/>
          <a:ext cx="1384300" cy="1038225"/>
        </a:xfrm>
        <a:prstGeom prst="rect">
          <a:avLst/>
        </a:prstGeom>
      </xdr:spPr>
    </xdr:pic>
  </etc:cellImage>
  <etc:cellImage>
    <xdr:pic>
      <xdr:nvPicPr>
        <xdr:cNvPr id="186" name="ID_7A2F14B112004D04848901D2B1DB7095" descr="140d9a6f9d884533c68f77f8793ff0aa"/>
        <xdr:cNvPicPr>
          <a:picLocks noChangeAspect="1"/>
        </xdr:cNvPicPr>
      </xdr:nvPicPr>
      <xdr:blipFill>
        <a:blip r:embed="rId183"/>
        <a:stretch>
          <a:fillRect/>
        </a:stretch>
      </xdr:blipFill>
      <xdr:spPr>
        <a:xfrm>
          <a:off x="13397230" y="41830625"/>
          <a:ext cx="904875" cy="1208405"/>
        </a:xfrm>
        <a:prstGeom prst="rect">
          <a:avLst/>
        </a:prstGeom>
      </xdr:spPr>
    </xdr:pic>
  </etc:cellImage>
  <etc:cellImage>
    <xdr:pic>
      <xdr:nvPicPr>
        <xdr:cNvPr id="187" name="ID_79581F4EC4844403B59E7EA200BB7255" descr="qq_pic_merged_1740118079851"/>
        <xdr:cNvPicPr>
          <a:picLocks noChangeAspect="1"/>
        </xdr:cNvPicPr>
      </xdr:nvPicPr>
      <xdr:blipFill>
        <a:blip r:embed="rId184"/>
        <a:stretch>
          <a:fillRect/>
        </a:stretch>
      </xdr:blipFill>
      <xdr:spPr>
        <a:xfrm>
          <a:off x="12915900" y="43506390"/>
          <a:ext cx="2011045" cy="895985"/>
        </a:xfrm>
        <a:prstGeom prst="rect">
          <a:avLst/>
        </a:prstGeom>
      </xdr:spPr>
    </xdr:pic>
  </etc:cellImage>
  <etc:cellImage>
    <xdr:pic>
      <xdr:nvPicPr>
        <xdr:cNvPr id="188" name="ID_22780A80A6C641FBA611DC63666395AB" descr="功能区门牌"/>
        <xdr:cNvPicPr>
          <a:picLocks noChangeAspect="1"/>
        </xdr:cNvPicPr>
      </xdr:nvPicPr>
      <xdr:blipFill>
        <a:blip r:embed="rId185"/>
        <a:srcRect l="24210" t="12446" r="24246" b="11765"/>
        <a:stretch>
          <a:fillRect/>
        </a:stretch>
      </xdr:blipFill>
      <xdr:spPr>
        <a:xfrm>
          <a:off x="13380720" y="44919900"/>
          <a:ext cx="1158240" cy="1251585"/>
        </a:xfrm>
        <a:prstGeom prst="rect">
          <a:avLst/>
        </a:prstGeom>
      </xdr:spPr>
    </xdr:pic>
  </etc:cellImage>
  <etc:cellImage>
    <xdr:pic>
      <xdr:nvPicPr>
        <xdr:cNvPr id="189" name="ID_65507EE2FAC748F0B175012A8C7A81EA" descr="腰线"/>
        <xdr:cNvPicPr>
          <a:picLocks noChangeAspect="1"/>
        </xdr:cNvPicPr>
      </xdr:nvPicPr>
      <xdr:blipFill>
        <a:blip r:embed="rId186"/>
        <a:srcRect t="50047" r="26401" b="35204"/>
        <a:stretch>
          <a:fillRect/>
        </a:stretch>
      </xdr:blipFill>
      <xdr:spPr>
        <a:xfrm>
          <a:off x="13070840" y="46229905"/>
          <a:ext cx="1615440" cy="861695"/>
        </a:xfrm>
        <a:prstGeom prst="rect">
          <a:avLst/>
        </a:prstGeom>
      </xdr:spPr>
    </xdr:pic>
  </etc:cellImage>
  <etc:cellImage>
    <xdr:pic>
      <xdr:nvPicPr>
        <xdr:cNvPr id="190" name="ID_673328750C9847F1A2A375F5A5C567E7" descr="微信图片_20250228092108"/>
        <xdr:cNvPicPr>
          <a:picLocks noChangeAspect="1"/>
        </xdr:cNvPicPr>
      </xdr:nvPicPr>
      <xdr:blipFill>
        <a:blip r:embed="rId187"/>
        <a:stretch>
          <a:fillRect/>
        </a:stretch>
      </xdr:blipFill>
      <xdr:spPr>
        <a:xfrm rot="5400000">
          <a:off x="12029440" y="210185"/>
          <a:ext cx="969010" cy="1888490"/>
        </a:xfrm>
        <a:prstGeom prst="rect">
          <a:avLst/>
        </a:prstGeom>
      </xdr:spPr>
    </xdr:pic>
  </etc:cellImage>
  <etc:cellImage>
    <xdr:pic>
      <xdr:nvPicPr>
        <xdr:cNvPr id="191" name="ID_F533151A26C04A6C931990B595FB7B23" descr="微信图片_20250228092124"/>
        <xdr:cNvPicPr>
          <a:picLocks noChangeAspect="1"/>
        </xdr:cNvPicPr>
      </xdr:nvPicPr>
      <xdr:blipFill>
        <a:blip r:embed="rId188"/>
        <a:stretch>
          <a:fillRect/>
        </a:stretch>
      </xdr:blipFill>
      <xdr:spPr>
        <a:xfrm>
          <a:off x="11509375" y="1755775"/>
          <a:ext cx="2019300" cy="1031875"/>
        </a:xfrm>
        <a:prstGeom prst="rect">
          <a:avLst/>
        </a:prstGeom>
      </xdr:spPr>
    </xdr:pic>
  </etc:cellImage>
  <etc:cellImage>
    <xdr:pic>
      <xdr:nvPicPr>
        <xdr:cNvPr id="192" name="ID_B51354B709964F2A9F54EE8558F1CA3D" descr="微信图片_20250228095047"/>
        <xdr:cNvPicPr>
          <a:picLocks noChangeAspect="1"/>
        </xdr:cNvPicPr>
      </xdr:nvPicPr>
      <xdr:blipFill>
        <a:blip r:embed="rId189"/>
        <a:stretch>
          <a:fillRect/>
        </a:stretch>
      </xdr:blipFill>
      <xdr:spPr>
        <a:xfrm rot="5400000">
          <a:off x="11870690" y="2828290"/>
          <a:ext cx="1046480" cy="987425"/>
        </a:xfrm>
        <a:prstGeom prst="rect">
          <a:avLst/>
        </a:prstGeom>
      </xdr:spPr>
    </xdr:pic>
  </etc:cellImage>
  <etc:cellImage>
    <xdr:pic>
      <xdr:nvPicPr>
        <xdr:cNvPr id="193" name="ID_A428B3169F984A7BBBA666A2C5513167" descr="微信图片_20250228092054"/>
        <xdr:cNvPicPr>
          <a:picLocks noChangeAspect="1"/>
        </xdr:cNvPicPr>
      </xdr:nvPicPr>
      <xdr:blipFill>
        <a:blip r:embed="rId190"/>
        <a:stretch>
          <a:fillRect/>
        </a:stretch>
      </xdr:blipFill>
      <xdr:spPr>
        <a:xfrm rot="5400000">
          <a:off x="11983720" y="3383280"/>
          <a:ext cx="1075690" cy="2057400"/>
        </a:xfrm>
        <a:prstGeom prst="rect">
          <a:avLst/>
        </a:prstGeom>
      </xdr:spPr>
    </xdr:pic>
  </etc:cellImage>
  <etc:cellImage>
    <xdr:pic>
      <xdr:nvPicPr>
        <xdr:cNvPr id="194" name="ID_361AC232705142809193A208654DF8B9" descr="微信图片_20250228095026"/>
        <xdr:cNvPicPr>
          <a:picLocks noChangeAspect="1"/>
        </xdr:cNvPicPr>
      </xdr:nvPicPr>
      <xdr:blipFill>
        <a:blip r:embed="rId191"/>
        <a:stretch>
          <a:fillRect/>
        </a:stretch>
      </xdr:blipFill>
      <xdr:spPr>
        <a:xfrm rot="5400000">
          <a:off x="12070715" y="4422775"/>
          <a:ext cx="935990" cy="1979930"/>
        </a:xfrm>
        <a:prstGeom prst="rect">
          <a:avLst/>
        </a:prstGeom>
      </xdr:spPr>
    </xdr:pic>
  </etc:cellImage>
  <etc:cellImage>
    <xdr:pic>
      <xdr:nvPicPr>
        <xdr:cNvPr id="195" name="ID_CA56F9F588A94DD8A1D407ED80B3834E" descr="微信图片_20250228095046"/>
        <xdr:cNvPicPr>
          <a:picLocks noChangeAspect="1"/>
        </xdr:cNvPicPr>
      </xdr:nvPicPr>
      <xdr:blipFill>
        <a:blip r:embed="rId192"/>
        <a:stretch>
          <a:fillRect/>
        </a:stretch>
      </xdr:blipFill>
      <xdr:spPr>
        <a:xfrm>
          <a:off x="11509375" y="7119620"/>
          <a:ext cx="1990725" cy="980440"/>
        </a:xfrm>
        <a:prstGeom prst="rect">
          <a:avLst/>
        </a:prstGeom>
      </xdr:spPr>
    </xdr:pic>
  </etc:cellImage>
  <etc:cellImage>
    <xdr:pic>
      <xdr:nvPicPr>
        <xdr:cNvPr id="196" name="ID_5D4146B1280D4A08B2FC36660E2F46E1" descr="微信图片_20250228095045"/>
        <xdr:cNvPicPr>
          <a:picLocks noChangeAspect="1"/>
        </xdr:cNvPicPr>
      </xdr:nvPicPr>
      <xdr:blipFill>
        <a:blip r:embed="rId193"/>
        <a:stretch>
          <a:fillRect/>
        </a:stretch>
      </xdr:blipFill>
      <xdr:spPr>
        <a:xfrm>
          <a:off x="11502390" y="8156575"/>
          <a:ext cx="2039620" cy="1001395"/>
        </a:xfrm>
        <a:prstGeom prst="rect">
          <a:avLst/>
        </a:prstGeom>
      </xdr:spPr>
    </xdr:pic>
  </etc:cellImage>
  <etc:cellImage>
    <xdr:pic>
      <xdr:nvPicPr>
        <xdr:cNvPr id="197" name="ID_52AAB7241D7A4A71AEF48101A654E506" descr="微信图片_20250228092111"/>
        <xdr:cNvPicPr>
          <a:picLocks noChangeAspect="1"/>
        </xdr:cNvPicPr>
      </xdr:nvPicPr>
      <xdr:blipFill>
        <a:blip r:embed="rId194"/>
        <a:stretch>
          <a:fillRect/>
        </a:stretch>
      </xdr:blipFill>
      <xdr:spPr>
        <a:xfrm>
          <a:off x="11715750" y="9203690"/>
          <a:ext cx="1680210" cy="1010285"/>
        </a:xfrm>
        <a:prstGeom prst="rect">
          <a:avLst/>
        </a:prstGeom>
      </xdr:spPr>
    </xdr:pic>
  </etc:cellImage>
  <etc:cellImage>
    <xdr:pic>
      <xdr:nvPicPr>
        <xdr:cNvPr id="198" name="ID_64E658E597EA4F6FA7B1D74AD5BC1E9A" descr="微信图片_20250228092058"/>
        <xdr:cNvPicPr>
          <a:picLocks noChangeAspect="1"/>
        </xdr:cNvPicPr>
      </xdr:nvPicPr>
      <xdr:blipFill>
        <a:blip r:embed="rId195"/>
        <a:stretch>
          <a:fillRect/>
        </a:stretch>
      </xdr:blipFill>
      <xdr:spPr>
        <a:xfrm>
          <a:off x="11512550" y="10309225"/>
          <a:ext cx="2069465" cy="1029970"/>
        </a:xfrm>
        <a:prstGeom prst="rect">
          <a:avLst/>
        </a:prstGeom>
      </xdr:spPr>
    </xdr:pic>
  </etc:cellImage>
  <etc:cellImage>
    <xdr:pic>
      <xdr:nvPicPr>
        <xdr:cNvPr id="199" name="ID_66389785B2744389AA958D6786E59E4B" descr="微信图片_20250228092057"/>
        <xdr:cNvPicPr>
          <a:picLocks noChangeAspect="1"/>
        </xdr:cNvPicPr>
      </xdr:nvPicPr>
      <xdr:blipFill>
        <a:blip r:embed="rId196"/>
        <a:stretch>
          <a:fillRect/>
        </a:stretch>
      </xdr:blipFill>
      <xdr:spPr>
        <a:xfrm rot="5400000">
          <a:off x="11959590" y="10901045"/>
          <a:ext cx="1020445" cy="1888490"/>
        </a:xfrm>
        <a:prstGeom prst="rect">
          <a:avLst/>
        </a:prstGeom>
      </xdr:spPr>
    </xdr:pic>
  </etc:cellImage>
  <etc:cellImage>
    <xdr:pic>
      <xdr:nvPicPr>
        <xdr:cNvPr id="200" name="ID_20D4E239597F482EBAF539A80B19ADF1" descr="微信图片_20250228092127"/>
        <xdr:cNvPicPr>
          <a:picLocks noChangeAspect="1"/>
        </xdr:cNvPicPr>
      </xdr:nvPicPr>
      <xdr:blipFill>
        <a:blip r:embed="rId197"/>
        <a:stretch>
          <a:fillRect/>
        </a:stretch>
      </xdr:blipFill>
      <xdr:spPr>
        <a:xfrm>
          <a:off x="11525250" y="12442190"/>
          <a:ext cx="2044700" cy="1005840"/>
        </a:xfrm>
        <a:prstGeom prst="rect">
          <a:avLst/>
        </a:prstGeom>
      </xdr:spPr>
    </xdr:pic>
  </etc:cellImage>
  <etc:cellImage>
    <xdr:pic>
      <xdr:nvPicPr>
        <xdr:cNvPr id="201" name="ID_5DD6783B28D84797A7571FE63DE2231F" descr="微信图片_20250228092110"/>
        <xdr:cNvPicPr>
          <a:picLocks noChangeAspect="1"/>
        </xdr:cNvPicPr>
      </xdr:nvPicPr>
      <xdr:blipFill>
        <a:blip r:embed="rId198"/>
        <a:stretch>
          <a:fillRect/>
        </a:stretch>
      </xdr:blipFill>
      <xdr:spPr>
        <a:xfrm>
          <a:off x="11503025" y="13474700"/>
          <a:ext cx="2035175" cy="1041400"/>
        </a:xfrm>
        <a:prstGeom prst="rect">
          <a:avLst/>
        </a:prstGeom>
      </xdr:spPr>
    </xdr:pic>
  </etc:cellImage>
  <etc:cellImage>
    <xdr:pic>
      <xdr:nvPicPr>
        <xdr:cNvPr id="202" name="ID_8397A176997147339FF1C89264287B05" descr="微信图片_20250228092118"/>
        <xdr:cNvPicPr>
          <a:picLocks noChangeAspect="1"/>
        </xdr:cNvPicPr>
      </xdr:nvPicPr>
      <xdr:blipFill>
        <a:blip r:embed="rId199"/>
        <a:stretch>
          <a:fillRect/>
        </a:stretch>
      </xdr:blipFill>
      <xdr:spPr>
        <a:xfrm rot="5400000">
          <a:off x="11878945" y="14243685"/>
          <a:ext cx="1000125" cy="1610360"/>
        </a:xfrm>
        <a:prstGeom prst="rect">
          <a:avLst/>
        </a:prstGeom>
      </xdr:spPr>
    </xdr:pic>
  </etc:cellImage>
  <etc:cellImage>
    <xdr:pic>
      <xdr:nvPicPr>
        <xdr:cNvPr id="203" name="ID_39D74B14D5854C638A7C252E169C9A2E" descr="微信图片_20250228092115"/>
        <xdr:cNvPicPr>
          <a:picLocks noChangeAspect="1"/>
        </xdr:cNvPicPr>
      </xdr:nvPicPr>
      <xdr:blipFill>
        <a:blip r:embed="rId200"/>
        <a:stretch>
          <a:fillRect/>
        </a:stretch>
      </xdr:blipFill>
      <xdr:spPr>
        <a:xfrm>
          <a:off x="11531600" y="15657195"/>
          <a:ext cx="2113915" cy="1076960"/>
        </a:xfrm>
        <a:prstGeom prst="rect">
          <a:avLst/>
        </a:prstGeom>
      </xdr:spPr>
    </xdr:pic>
  </etc:cellImage>
  <etc:cellImage>
    <xdr:pic>
      <xdr:nvPicPr>
        <xdr:cNvPr id="204" name="ID_B812EDEBBFC943EDA9C09592DCF4CBFA" descr="微信图片_20250228092113"/>
        <xdr:cNvPicPr>
          <a:picLocks noChangeAspect="1"/>
        </xdr:cNvPicPr>
      </xdr:nvPicPr>
      <xdr:blipFill>
        <a:blip r:embed="rId201"/>
        <a:stretch>
          <a:fillRect/>
        </a:stretch>
      </xdr:blipFill>
      <xdr:spPr>
        <a:xfrm>
          <a:off x="11537950" y="16656685"/>
          <a:ext cx="2079625" cy="1060450"/>
        </a:xfrm>
        <a:prstGeom prst="rect">
          <a:avLst/>
        </a:prstGeom>
      </xdr:spPr>
    </xdr:pic>
  </etc:cellImage>
  <etc:cellImage>
    <xdr:pic>
      <xdr:nvPicPr>
        <xdr:cNvPr id="206" name="ID_87ACB0C7D3AB4143B0DED5631271AE2B" descr="微信图片_20250228092122"/>
        <xdr:cNvPicPr>
          <a:picLocks noChangeAspect="1"/>
        </xdr:cNvPicPr>
      </xdr:nvPicPr>
      <xdr:blipFill>
        <a:blip r:embed="rId202"/>
        <a:stretch>
          <a:fillRect/>
        </a:stretch>
      </xdr:blipFill>
      <xdr:spPr>
        <a:xfrm rot="5400000">
          <a:off x="12272645" y="18977610"/>
          <a:ext cx="1221105" cy="946785"/>
        </a:xfrm>
        <a:prstGeom prst="rect">
          <a:avLst/>
        </a:prstGeom>
      </xdr:spPr>
    </xdr:pic>
  </etc:cellImage>
  <etc:cellImage>
    <xdr:pic>
      <xdr:nvPicPr>
        <xdr:cNvPr id="207" name="ID_26B17B8634CC4C52876AC6ADCFCC0247" descr="微信图片_20250228092123"/>
        <xdr:cNvPicPr>
          <a:picLocks noChangeAspect="1"/>
        </xdr:cNvPicPr>
      </xdr:nvPicPr>
      <xdr:blipFill>
        <a:blip r:embed="rId203"/>
        <a:stretch>
          <a:fillRect/>
        </a:stretch>
      </xdr:blipFill>
      <xdr:spPr>
        <a:xfrm>
          <a:off x="11503025" y="19872325"/>
          <a:ext cx="1921510" cy="915670"/>
        </a:xfrm>
        <a:prstGeom prst="rect">
          <a:avLst/>
        </a:prstGeom>
      </xdr:spPr>
    </xdr:pic>
  </etc:cellImage>
  <etc:cellImage>
    <xdr:pic>
      <xdr:nvPicPr>
        <xdr:cNvPr id="28" name="ID_C651872A0A0A41EE99B575ED0F4C630D" descr="43ff5275e69f09afe5392f4970c946c"/>
        <xdr:cNvPicPr>
          <a:picLocks noChangeAspect="1"/>
        </xdr:cNvPicPr>
      </xdr:nvPicPr>
      <xdr:blipFill>
        <a:blip r:embed="rId204"/>
        <a:stretch>
          <a:fillRect/>
        </a:stretch>
      </xdr:blipFill>
      <xdr:spPr>
        <a:xfrm>
          <a:off x="10700385" y="19204305"/>
          <a:ext cx="770255" cy="1027430"/>
        </a:xfrm>
        <a:prstGeom prst="rect">
          <a:avLst/>
        </a:prstGeom>
      </xdr:spPr>
    </xdr:pic>
  </etc:cellImage>
  <etc:cellImage>
    <xdr:pic>
      <xdr:nvPicPr>
        <xdr:cNvPr id="205" name="ID_5AC7A2B097B04F9F970932B76459A4A1" descr="af51573c18a6211ec62f732a14eccc0"/>
        <xdr:cNvPicPr>
          <a:picLocks noChangeAspect="1"/>
        </xdr:cNvPicPr>
      </xdr:nvPicPr>
      <xdr:blipFill>
        <a:blip r:embed="rId205"/>
        <a:stretch>
          <a:fillRect/>
        </a:stretch>
      </xdr:blipFill>
      <xdr:spPr>
        <a:xfrm>
          <a:off x="10758170" y="20292695"/>
          <a:ext cx="770255" cy="1027430"/>
        </a:xfrm>
        <a:prstGeom prst="rect">
          <a:avLst/>
        </a:prstGeom>
      </xdr:spPr>
    </xdr:pic>
  </etc:cellImage>
  <etc:cellImage>
    <xdr:pic>
      <xdr:nvPicPr>
        <xdr:cNvPr id="208" name="ID_302846A82CF84EB78E286B86F0F69D6F" descr="8de2bc5f8bd98bb9d2d49fa7af0211b"/>
        <xdr:cNvPicPr>
          <a:picLocks noChangeAspect="1"/>
        </xdr:cNvPicPr>
      </xdr:nvPicPr>
      <xdr:blipFill>
        <a:blip r:embed="rId206"/>
        <a:srcRect t="14577" b="52069"/>
        <a:stretch>
          <a:fillRect/>
        </a:stretch>
      </xdr:blipFill>
      <xdr:spPr>
        <a:xfrm>
          <a:off x="10481310" y="21642705"/>
          <a:ext cx="1362710" cy="952500"/>
        </a:xfrm>
        <a:prstGeom prst="rect">
          <a:avLst/>
        </a:prstGeom>
      </xdr:spPr>
    </xdr:pic>
  </etc:cellImage>
  <etc:cellImage>
    <xdr:pic>
      <xdr:nvPicPr>
        <xdr:cNvPr id="209" name="ID_0A5E48EEF87347AFB5DE63FA3B4C8303" descr="8de2bc5f8bd98bb9d2d49fa7af0211b"/>
        <xdr:cNvPicPr>
          <a:picLocks noChangeAspect="1"/>
        </xdr:cNvPicPr>
      </xdr:nvPicPr>
      <xdr:blipFill>
        <a:blip r:embed="rId207"/>
        <a:srcRect b="51112"/>
        <a:stretch>
          <a:fillRect/>
        </a:stretch>
      </xdr:blipFill>
      <xdr:spPr>
        <a:xfrm>
          <a:off x="10490835" y="22502495"/>
          <a:ext cx="1370965" cy="968375"/>
        </a:xfrm>
        <a:prstGeom prst="rect">
          <a:avLst/>
        </a:prstGeom>
      </xdr:spPr>
    </xdr:pic>
  </etc:cellImage>
  <etc:cellImage>
    <xdr:pic>
      <xdr:nvPicPr>
        <xdr:cNvPr id="210" name="ID_E428BEEC874B4F9DA34C9B0CAEF8A80C" descr="图片1"/>
        <xdr:cNvPicPr>
          <a:picLocks noChangeAspect="1"/>
        </xdr:cNvPicPr>
      </xdr:nvPicPr>
      <xdr:blipFill>
        <a:blip r:embed="rId208"/>
        <a:srcRect b="20581"/>
        <a:stretch>
          <a:fillRect/>
        </a:stretch>
      </xdr:blipFill>
      <xdr:spPr>
        <a:xfrm>
          <a:off x="10596245" y="23481030"/>
          <a:ext cx="819150" cy="815975"/>
        </a:xfrm>
        <a:prstGeom prst="rect">
          <a:avLst/>
        </a:prstGeom>
      </xdr:spPr>
    </xdr:pic>
  </etc:cellImage>
  <etc:cellImage>
    <xdr:pic>
      <xdr:nvPicPr>
        <xdr:cNvPr id="211" name="ID_ED25AFAAB9D8493BBF21034A7E332BAE" descr="dbcd89878e71f50c90bc443b815b4de"/>
        <xdr:cNvPicPr>
          <a:picLocks noChangeAspect="1"/>
        </xdr:cNvPicPr>
      </xdr:nvPicPr>
      <xdr:blipFill>
        <a:blip r:embed="rId209"/>
        <a:srcRect t="21062" r="-3940" b="48363"/>
        <a:stretch>
          <a:fillRect/>
        </a:stretch>
      </xdr:blipFill>
      <xdr:spPr>
        <a:xfrm>
          <a:off x="10528935" y="24322405"/>
          <a:ext cx="1275715" cy="825500"/>
        </a:xfrm>
        <a:prstGeom prst="rect">
          <a:avLst/>
        </a:prstGeom>
      </xdr:spPr>
    </xdr:pic>
  </etc:cellImage>
  <etc:cellImage>
    <xdr:pic>
      <xdr:nvPicPr>
        <xdr:cNvPr id="212" name="ID_04472A980D4444FC82FCD397C110F262" descr="dbcd89878e71f50c90bc443b815b4de"/>
        <xdr:cNvPicPr>
          <a:picLocks noChangeAspect="1"/>
        </xdr:cNvPicPr>
      </xdr:nvPicPr>
      <xdr:blipFill>
        <a:blip r:embed="rId210"/>
        <a:srcRect t="17356" b="42804"/>
        <a:stretch>
          <a:fillRect/>
        </a:stretch>
      </xdr:blipFill>
      <xdr:spPr>
        <a:xfrm>
          <a:off x="10471785" y="25166955"/>
          <a:ext cx="1313815" cy="813435"/>
        </a:xfrm>
        <a:prstGeom prst="rect">
          <a:avLst/>
        </a:prstGeom>
      </xdr:spPr>
    </xdr:pic>
  </etc:cellImage>
  <etc:cellImage>
    <xdr:pic>
      <xdr:nvPicPr>
        <xdr:cNvPr id="213" name="ID_5FF6F3B97AF2431083221EB3E3C15D23"/>
        <xdr:cNvPicPr>
          <a:picLocks noChangeAspect="1"/>
        </xdr:cNvPicPr>
      </xdr:nvPicPr>
      <xdr:blipFill>
        <a:blip r:embed="rId211"/>
        <a:stretch>
          <a:fillRect/>
        </a:stretch>
      </xdr:blipFill>
      <xdr:spPr>
        <a:xfrm>
          <a:off x="10459720" y="26028015"/>
          <a:ext cx="1310640" cy="751840"/>
        </a:xfrm>
        <a:prstGeom prst="rect">
          <a:avLst/>
        </a:prstGeom>
      </xdr:spPr>
    </xdr:pic>
  </etc:cellImage>
  <etc:cellImage>
    <xdr:pic>
      <xdr:nvPicPr>
        <xdr:cNvPr id="214" name="ID_DF726A489EAF4407AABFAB9492F34084" descr="图片1"/>
        <xdr:cNvPicPr>
          <a:picLocks noChangeAspect="1"/>
        </xdr:cNvPicPr>
      </xdr:nvPicPr>
      <xdr:blipFill>
        <a:blip r:embed="rId212"/>
        <a:srcRect t="10783" b="61546"/>
        <a:stretch>
          <a:fillRect/>
        </a:stretch>
      </xdr:blipFill>
      <xdr:spPr>
        <a:xfrm>
          <a:off x="10452735" y="26789380"/>
          <a:ext cx="1315085" cy="800100"/>
        </a:xfrm>
        <a:prstGeom prst="rect">
          <a:avLst/>
        </a:prstGeom>
      </xdr:spPr>
    </xdr:pic>
  </etc:cellImage>
  <etc:cellImage>
    <xdr:pic>
      <xdr:nvPicPr>
        <xdr:cNvPr id="215" name="ID_B82B5D0A55B64F44BC633A268CABAD2B" descr="9922e534c7be9e3ec71cc6fbadc5b50"/>
        <xdr:cNvPicPr>
          <a:picLocks noChangeAspect="1"/>
        </xdr:cNvPicPr>
      </xdr:nvPicPr>
      <xdr:blipFill>
        <a:blip r:embed="rId213"/>
        <a:stretch>
          <a:fillRect/>
        </a:stretch>
      </xdr:blipFill>
      <xdr:spPr>
        <a:xfrm>
          <a:off x="10436225" y="27545030"/>
          <a:ext cx="1405255" cy="912495"/>
        </a:xfrm>
        <a:prstGeom prst="rect">
          <a:avLst/>
        </a:prstGeom>
      </xdr:spPr>
    </xdr:pic>
  </etc:cellImage>
  <etc:cellImage>
    <xdr:pic>
      <xdr:nvPicPr>
        <xdr:cNvPr id="216" name="ID_E7E644A1B9D8493A933A01F0149469F2" descr="4c33a0daaa11b928456a7375a4aebf7"/>
        <xdr:cNvPicPr>
          <a:picLocks noChangeAspect="1"/>
        </xdr:cNvPicPr>
      </xdr:nvPicPr>
      <xdr:blipFill>
        <a:blip r:embed="rId214"/>
        <a:stretch>
          <a:fillRect/>
        </a:stretch>
      </xdr:blipFill>
      <xdr:spPr>
        <a:xfrm>
          <a:off x="10768330" y="28472765"/>
          <a:ext cx="692785" cy="923925"/>
        </a:xfrm>
        <a:prstGeom prst="rect">
          <a:avLst/>
        </a:prstGeom>
      </xdr:spPr>
    </xdr:pic>
  </etc:cellImage>
  <etc:cellImage>
    <xdr:pic>
      <xdr:nvPicPr>
        <xdr:cNvPr id="217" name="ID_B703EE55289749FFB9BE4FF44F6CC6C7" descr="30ea0290bc0d851f5812d66f24345bd"/>
        <xdr:cNvPicPr>
          <a:picLocks noChangeAspect="1"/>
        </xdr:cNvPicPr>
      </xdr:nvPicPr>
      <xdr:blipFill>
        <a:blip r:embed="rId215"/>
        <a:stretch>
          <a:fillRect/>
        </a:stretch>
      </xdr:blipFill>
      <xdr:spPr>
        <a:xfrm>
          <a:off x="10748645" y="29427170"/>
          <a:ext cx="720725" cy="961390"/>
        </a:xfrm>
        <a:prstGeom prst="rect">
          <a:avLst/>
        </a:prstGeom>
      </xdr:spPr>
    </xdr:pic>
  </etc:cellImage>
  <etc:cellImage>
    <xdr:pic>
      <xdr:nvPicPr>
        <xdr:cNvPr id="218" name="ID_CBD876BCFC2545DFB206FCCCE33897E4"/>
        <xdr:cNvPicPr/>
      </xdr:nvPicPr>
      <xdr:blipFill>
        <a:blip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4083" b="25688"/>
        <a:stretch>
          <a:fillRect/>
        </a:stretch>
      </xdr:blipFill>
      <xdr:spPr>
        <a:xfrm>
          <a:off x="10474960" y="30464760"/>
          <a:ext cx="1388110" cy="1094740"/>
        </a:xfrm>
        <a:prstGeom prst="rect">
          <a:avLst/>
        </a:prstGeom>
      </xdr:spPr>
    </xdr:pic>
  </etc:cellImage>
  <etc:cellImage>
    <xdr:pic>
      <xdr:nvPicPr>
        <xdr:cNvPr id="219" name="ID_BCB3ED36A10F408996428B3D9F70C2FC"/>
        <xdr:cNvPicPr/>
      </xdr:nvPicPr>
      <xdr:blipFill>
        <a:blip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28630" y="31598870"/>
          <a:ext cx="962025" cy="1397000"/>
        </a:xfrm>
        <a:prstGeom prst="rect">
          <a:avLst/>
        </a:prstGeom>
      </xdr:spPr>
    </xdr:pic>
  </etc:cellImage>
  <etc:cellImage>
    <xdr:pic>
      <xdr:nvPicPr>
        <xdr:cNvPr id="220" name="ID_F0C400D6A7B2478F93F36C9FC3DB50F3" descr="23a7bdcdad096e1399a62629af44112"/>
        <xdr:cNvPicPr/>
      </xdr:nvPicPr>
      <xdr:blipFill>
        <a:blip r:embed="rId218"/>
        <a:srcRect b="45087"/>
        <a:stretch>
          <a:fillRect/>
        </a:stretch>
      </xdr:blipFill>
      <xdr:spPr>
        <a:xfrm>
          <a:off x="10363835" y="33073340"/>
          <a:ext cx="1546225" cy="995680"/>
        </a:xfrm>
        <a:prstGeom prst="rect">
          <a:avLst/>
        </a:prstGeom>
      </xdr:spPr>
    </xdr:pic>
  </etc:cellImage>
  <etc:cellImage>
    <xdr:pic>
      <xdr:nvPicPr>
        <xdr:cNvPr id="221" name="ID_A5E5011323C043E9AA6FE55E7D7A8F7C"/>
        <xdr:cNvPicPr>
          <a:picLocks noChangeAspect="1"/>
        </xdr:cNvPicPr>
      </xdr:nvPicPr>
      <xdr:blipFill>
        <a:blip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85095" y="34011235"/>
          <a:ext cx="1791970" cy="949325"/>
        </a:xfrm>
        <a:prstGeom prst="rect">
          <a:avLst/>
        </a:prstGeom>
      </xdr:spPr>
    </xdr:pic>
  </etc:cellImage>
  <etc:cellImage>
    <xdr:pic>
      <xdr:nvPicPr>
        <xdr:cNvPr id="222" name="ID_81655F39D418415CBD8B07354E90BCA8"/>
        <xdr:cNvPicPr>
          <a:picLocks noChangeAspect="1"/>
        </xdr:cNvPicPr>
      </xdr:nvPicPr>
      <xdr:blipFill>
        <a:blip r:embed="rId220" r:link="rId10"/>
        <a:stretch>
          <a:fillRect/>
        </a:stretch>
      </xdr:blipFill>
      <xdr:spPr>
        <a:xfrm>
          <a:off x="10622280" y="35005010"/>
          <a:ext cx="954405" cy="127444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23" name="ID_47EE4DC0385F47FBB2A52CFF53702D72"/>
        <xdr:cNvPicPr>
          <a:picLocks noChangeAspect="1"/>
        </xdr:cNvPicPr>
      </xdr:nvPicPr>
      <xdr:blipFill>
        <a:blip r:embed="rId221" r:link="rId10"/>
        <a:stretch>
          <a:fillRect/>
        </a:stretch>
      </xdr:blipFill>
      <xdr:spPr>
        <a:xfrm>
          <a:off x="10622280" y="36260405"/>
          <a:ext cx="969010" cy="129032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24" name="ID_4154FE8CF0804AA581F7CE787332EC6B"/>
        <xdr:cNvPicPr>
          <a:picLocks noChangeAspect="1"/>
        </xdr:cNvPicPr>
      </xdr:nvPicPr>
      <xdr:blipFill>
        <a:blip r:embed="rId222" r:link="rId10"/>
        <a:stretch>
          <a:fillRect/>
        </a:stretch>
      </xdr:blipFill>
      <xdr:spPr>
        <a:xfrm>
          <a:off x="10422255" y="37772975"/>
          <a:ext cx="1391285" cy="1047750"/>
        </a:xfrm>
        <a:prstGeom prst="rect">
          <a:avLst/>
        </a:prstGeom>
        <a:noFill/>
        <a:ln>
          <a:noFill/>
        </a:ln>
      </xdr:spPr>
    </xdr:pic>
  </etc:cellImage>
</etc:cellImages>
</file>

<file path=xl/sharedStrings.xml><?xml version="1.0" encoding="utf-8"?>
<sst xmlns="http://schemas.openxmlformats.org/spreadsheetml/2006/main" count="975" uniqueCount="643">
  <si>
    <r>
      <rPr>
        <i/>
        <sz val="18"/>
        <rFont val="方正小标宋简体"/>
        <charset val="134"/>
      </rPr>
      <t xml:space="preserve"> </t>
    </r>
    <r>
      <rPr>
        <i/>
        <u/>
        <sz val="18"/>
        <rFont val="方正小标宋简体"/>
        <charset val="134"/>
      </rPr>
      <t>智行书院</t>
    </r>
    <r>
      <rPr>
        <u/>
        <sz val="18"/>
        <rFont val="方正小标宋简体"/>
        <charset val="134"/>
      </rPr>
      <t xml:space="preserve"> </t>
    </r>
    <r>
      <rPr>
        <sz val="18"/>
        <rFont val="方正小标宋简体"/>
        <charset val="134"/>
      </rPr>
      <t>变更含校徽校名的文化设施统计表</t>
    </r>
  </si>
  <si>
    <t>序号</t>
  </si>
  <si>
    <t>名称</t>
  </si>
  <si>
    <t>数量</t>
  </si>
  <si>
    <t>尺寸及材质</t>
  </si>
  <si>
    <t>所在位置</t>
  </si>
  <si>
    <t>单价（元）</t>
  </si>
  <si>
    <t>总价（元）</t>
  </si>
  <si>
    <t>照片式样</t>
  </si>
  <si>
    <t>施工工艺</t>
  </si>
  <si>
    <t>功能区排查文化牌</t>
  </si>
  <si>
    <t>亚克力、常规</t>
  </si>
  <si>
    <t>4号楼各功能区</t>
  </si>
  <si>
    <t>车贴整体覆盖，中间槽处挖空</t>
  </si>
  <si>
    <t>文化大厅智行展厅社区党建牌</t>
  </si>
  <si>
    <t>亚克力</t>
  </si>
  <si>
    <t>4号楼文化大厅</t>
  </si>
  <si>
    <t>亚克力局部替换</t>
  </si>
  <si>
    <t>书院发展历程墙</t>
  </si>
  <si>
    <t>亚克力院徽局部替换覆盖</t>
  </si>
  <si>
    <t>大创项目牌</t>
  </si>
  <si>
    <t>1.8*0.5m</t>
  </si>
  <si>
    <t>4号楼智创苗圃门口</t>
  </si>
  <si>
    <t>车贴局部覆盖上方校名标识眉头处</t>
  </si>
  <si>
    <t>4号楼导视贴</t>
  </si>
  <si>
    <t>定制</t>
  </si>
  <si>
    <t>4号楼公共区域</t>
  </si>
  <si>
    <t>车贴局部覆盖上方校名标识</t>
  </si>
  <si>
    <t>楼宇牌</t>
  </si>
  <si>
    <t>不锈钢、1*0.8m</t>
  </si>
  <si>
    <t>1-3号楼外墙</t>
  </si>
  <si>
    <t>车贴整体覆盖</t>
  </si>
  <si>
    <t>公告栏</t>
  </si>
  <si>
    <t>1.75*1.22m</t>
  </si>
  <si>
    <t>1-3号楼一楼，二楼门厅外、智苑公寓门口</t>
  </si>
  <si>
    <t>车贴局部覆盖两侧校名标识蓝色部分</t>
  </si>
  <si>
    <t>制度牌</t>
  </si>
  <si>
    <t>常规</t>
  </si>
  <si>
    <t>1-3号楼、智苑共40个、4号楼22个</t>
  </si>
  <si>
    <t>宣传栏</t>
  </si>
  <si>
    <t>2*2.4m</t>
  </si>
  <si>
    <t>4号楼环路</t>
  </si>
  <si>
    <t>稀料擦除原校名标识，水晶标校名标识制作安装</t>
  </si>
  <si>
    <t>院徽</t>
  </si>
  <si>
    <t>长60*宽55</t>
  </si>
  <si>
    <t>1-3号楼一、二楼大厅内、智苑1楼大厅、4号楼门厅</t>
  </si>
  <si>
    <t>4号楼门厅玻璃</t>
  </si>
  <si>
    <t>消防疏散路线牌</t>
  </si>
  <si>
    <t>0.6*0.4m</t>
  </si>
  <si>
    <t>1-3号楼、智苑步梯入口处</t>
  </si>
  <si>
    <t>楼层标识</t>
  </si>
  <si>
    <t>30*30cm</t>
  </si>
  <si>
    <t>1-3号楼、智苑步梯间</t>
  </si>
  <si>
    <t>功能区门头院徽</t>
  </si>
  <si>
    <t>5.5*5.5cm</t>
  </si>
  <si>
    <t>1-4号楼、智苑所有功能区门头</t>
  </si>
  <si>
    <t>车贴局部覆盖院徽标识</t>
  </si>
  <si>
    <t>自习室桌上温馨提示牌</t>
  </si>
  <si>
    <t>15*15cm</t>
  </si>
  <si>
    <t>1-3号楼自习室</t>
  </si>
  <si>
    <t>宿舍功能区门头牌</t>
  </si>
  <si>
    <t>30*25cm</t>
  </si>
  <si>
    <t>1-4号楼、智苑生活老师值班室、智苑功能区及辅导员办公室</t>
  </si>
  <si>
    <t>车贴局部覆盖上方校名标识黄色部分</t>
  </si>
  <si>
    <t>宿舍管理员信息牌</t>
  </si>
  <si>
    <t>52*44.5cm</t>
  </si>
  <si>
    <t>1-3号楼生活老师值班室</t>
  </si>
  <si>
    <t>车贴局部覆盖下方校名标识黄色部分</t>
  </si>
  <si>
    <t>学生宿舍楼门牌</t>
  </si>
  <si>
    <t>1.3*0.26m</t>
  </si>
  <si>
    <t>1-3号楼门厅外</t>
  </si>
  <si>
    <t>资产一览表</t>
  </si>
  <si>
    <t>30.6*20.4cm</t>
  </si>
  <si>
    <t>1-3号楼一楼值班室、4号楼功能区内</t>
  </si>
  <si>
    <t>车贴局部覆盖下方校名标识处</t>
  </si>
  <si>
    <t>下一站学生公寓</t>
  </si>
  <si>
    <t>2*1m</t>
  </si>
  <si>
    <t>1号楼门口</t>
  </si>
  <si>
    <t>报警热线牌</t>
  </si>
  <si>
    <t>39.5*19.5cm</t>
  </si>
  <si>
    <t>1-3号楼门厅、智苑电梯口处</t>
  </si>
  <si>
    <t>车贴整体画面覆盖</t>
  </si>
  <si>
    <t>无烟学校牌</t>
  </si>
  <si>
    <t>1-3号楼58个、4号楼5个</t>
  </si>
  <si>
    <t>党支部工作站校徽</t>
  </si>
  <si>
    <t>111.5*22.5cm</t>
  </si>
  <si>
    <t>1-3号楼党支部工作站</t>
  </si>
  <si>
    <t>亚克力校名标准字制作替换</t>
  </si>
  <si>
    <t>电井房提示标语</t>
  </si>
  <si>
    <t>39.5*18cm</t>
  </si>
  <si>
    <t>1-3号楼1--5楼电井房门口</t>
  </si>
  <si>
    <t>关好水电门窗提示标语</t>
  </si>
  <si>
    <t>乱扯电线提示语</t>
  </si>
  <si>
    <t>1-3号楼、智苑电井房门口</t>
  </si>
  <si>
    <t>请节约用水提示语</t>
  </si>
  <si>
    <t>1-3号楼、智苑淋浴间</t>
  </si>
  <si>
    <t>肯德基门门贴</t>
  </si>
  <si>
    <t>12*75cm</t>
  </si>
  <si>
    <t>1*4号楼所有肯德基门</t>
  </si>
  <si>
    <t>新做</t>
  </si>
  <si>
    <t>宿舍门牌</t>
  </si>
  <si>
    <t>高7cm长14cm</t>
  </si>
  <si>
    <t>1-3号楼、智苑所有学生宿舍门牌号</t>
  </si>
  <si>
    <t>男女生区域止步牌</t>
  </si>
  <si>
    <t>1-3号楼、智苑</t>
  </si>
  <si>
    <t>党员宿舍牌</t>
  </si>
  <si>
    <t>20*10cm</t>
  </si>
  <si>
    <t>1号楼1120宿舍门上</t>
  </si>
  <si>
    <t>楼层索引图</t>
  </si>
  <si>
    <t>0.65*1m</t>
  </si>
  <si>
    <t>智苑门厅电梯旁</t>
  </si>
  <si>
    <t>车贴局部覆盖上方院徽眉头处</t>
  </si>
  <si>
    <t>绿色校园标识</t>
  </si>
  <si>
    <t>29*19cm</t>
  </si>
  <si>
    <t>智苑公寓门牌标识</t>
  </si>
  <si>
    <t>智苑学生公寓</t>
  </si>
  <si>
    <t>车贴局部覆盖院徽处</t>
  </si>
  <si>
    <t>智行书院不锈钢路引</t>
  </si>
  <si>
    <t>4号楼门口</t>
  </si>
  <si>
    <t>亚克力校名标识制作替换</t>
  </si>
  <si>
    <t>智行书院意见箱</t>
  </si>
  <si>
    <t>4号楼门厅</t>
  </si>
  <si>
    <t>车贴覆盖院徽</t>
  </si>
  <si>
    <t>展板</t>
  </si>
  <si>
    <t>车贴覆盖上方校名标识处</t>
  </si>
  <si>
    <t>智行书院消防能力牌</t>
  </si>
  <si>
    <t>22-6cm</t>
  </si>
  <si>
    <t>值班室</t>
  </si>
  <si>
    <t>保卫标识贴</t>
  </si>
  <si>
    <t>60-12cm</t>
  </si>
  <si>
    <t>书院周围室外空间</t>
  </si>
  <si>
    <t>智行书院功能区
公告栏</t>
  </si>
  <si>
    <t>45-40cm</t>
  </si>
  <si>
    <t>一楼各空间</t>
  </si>
  <si>
    <t>费用合计</t>
  </si>
  <si>
    <r>
      <rPr>
        <i/>
        <u/>
        <sz val="18"/>
        <rFont val="方正小标宋简体"/>
        <charset val="134"/>
      </rPr>
      <t>仁智书院</t>
    </r>
    <r>
      <rPr>
        <sz val="18"/>
        <rFont val="方正小标宋简体"/>
        <charset val="134"/>
      </rPr>
      <t xml:space="preserve"> 变更含校徽校名的文化设施统计表</t>
    </r>
  </si>
  <si>
    <t>书院功能大厅玻璃门腰线</t>
  </si>
  <si>
    <t>60cm、80cm/玻璃纸</t>
  </si>
  <si>
    <t>仁智书院功能大厅东门、北门</t>
  </si>
  <si>
    <t>制作防撞条</t>
  </si>
  <si>
    <t>书院服务台意见箱</t>
  </si>
  <si>
    <t>亚克力塑料板</t>
  </si>
  <si>
    <t>仁智书院服务台</t>
  </si>
  <si>
    <t>制作</t>
  </si>
  <si>
    <t>书院服务台背景墙照片</t>
  </si>
  <si>
    <t>70cm/数码相纸</t>
  </si>
  <si>
    <t>仁智书院服务台背景墙</t>
  </si>
  <si>
    <t>车贴局部覆盖校名标识处</t>
  </si>
  <si>
    <t>书院各功能室室外门牌</t>
  </si>
  <si>
    <t>30cm/亚克力</t>
  </si>
  <si>
    <t>仁智书院各功能室门牌</t>
  </si>
  <si>
    <t>书院辅导员办公室文化墙logo标识</t>
  </si>
  <si>
    <t>仁智书院辅导员办公室外墙</t>
  </si>
  <si>
    <t>规章制度牌</t>
  </si>
  <si>
    <t>90cm*60cm/亚克力</t>
  </si>
  <si>
    <t>仁智辅导员办公室、大厅东北角</t>
  </si>
  <si>
    <t>功能室简介牌</t>
  </si>
  <si>
    <t>仁智书院音乐、书法、手工、绘画、戏剧、共青团功能室</t>
  </si>
  <si>
    <t>亚克力制作</t>
  </si>
  <si>
    <t>书院立柜logo标识</t>
  </si>
  <si>
    <t>仁智书院党建服务中心、学生活动中心</t>
  </si>
  <si>
    <t>亚克力制作院徽标识</t>
  </si>
  <si>
    <t>书院功能区屋顶logo</t>
  </si>
  <si>
    <t>150cm/铁</t>
  </si>
  <si>
    <t>仁智书院功能区北门屋顶</t>
  </si>
  <si>
    <t>制作院徽标识安装</t>
  </si>
  <si>
    <t>书院大厅logo</t>
  </si>
  <si>
    <t>60cm/泡沫板</t>
  </si>
  <si>
    <t>仁智书院大厅</t>
  </si>
  <si>
    <t>院徽制作</t>
  </si>
  <si>
    <t>书院大厅宣传栏</t>
  </si>
  <si>
    <t>2m/pvc</t>
  </si>
  <si>
    <t>车贴局部覆盖上方院徽标识眉头处</t>
  </si>
  <si>
    <t>书院东门宣传栏</t>
  </si>
  <si>
    <t>2.5m/铁
稀料擦洗＋汽车烤漆</t>
  </si>
  <si>
    <t>仁智书院东门</t>
  </si>
  <si>
    <t>两侧校名标识处稀料擦洗、喷汽车烤漆，水晶标安装</t>
  </si>
  <si>
    <t>书院音乐工作室室内门牌</t>
  </si>
  <si>
    <t>仁智书院音乐工作室室内</t>
  </si>
  <si>
    <t>14*7</t>
  </si>
  <si>
    <t>仁智书院3号楼南、北楼宿舍门头</t>
  </si>
  <si>
    <t>楼层牌</t>
  </si>
  <si>
    <t>直径30</t>
  </si>
  <si>
    <t>仁智书院3号楼南、北楼楼层出口处</t>
  </si>
  <si>
    <t>消防疏散图</t>
  </si>
  <si>
    <t>59*39</t>
  </si>
  <si>
    <t>仁智书院3号楼南、北楼消防通道处</t>
  </si>
  <si>
    <t>“无烟宿舍”警示牌</t>
  </si>
  <si>
    <t>40*20</t>
  </si>
  <si>
    <t>仁智书院3号楼南、北楼走廊</t>
  </si>
  <si>
    <t>宿舍安全警示牌</t>
  </si>
  <si>
    <t>39*18</t>
  </si>
  <si>
    <t>应急通道提示牌</t>
  </si>
  <si>
    <t>119*20</t>
  </si>
  <si>
    <t>仁智书院3号楼南、北楼应急通道处</t>
  </si>
  <si>
    <t>门禁提示牌</t>
  </si>
  <si>
    <t>13*89</t>
  </si>
  <si>
    <t>仁智书院3号楼南、北楼门禁通道</t>
  </si>
  <si>
    <t>仁智书院标识牌</t>
  </si>
  <si>
    <t>直径38</t>
  </si>
  <si>
    <t>仁智书院3号楼南、北楼一层大厅</t>
  </si>
  <si>
    <t>亚克力制作更换</t>
  </si>
  <si>
    <t>监控区域提示牌</t>
  </si>
  <si>
    <t>40*30</t>
  </si>
  <si>
    <t>仁智书院3号楼南、北楼宿舍楼门口</t>
  </si>
  <si>
    <t>宿舍管理制度</t>
  </si>
  <si>
    <t>60*90</t>
  </si>
  <si>
    <t>仁智书院3号楼南、北楼一层楼梯间</t>
  </si>
  <si>
    <t>消防警示牌</t>
  </si>
  <si>
    <t>仁智书院3号楼北楼一层楼梯间</t>
  </si>
  <si>
    <t>生活老师制度</t>
  </si>
  <si>
    <t>仁智书院3号楼北楼值班室</t>
  </si>
  <si>
    <t>消防四个能力</t>
  </si>
  <si>
    <t>60*40</t>
  </si>
  <si>
    <t>仁智书院3号楼南、北楼值班室</t>
  </si>
  <si>
    <t>值班室提示牌</t>
  </si>
  <si>
    <t>25*31</t>
  </si>
  <si>
    <t>仁智书院3号楼南、北楼值班室门口</t>
  </si>
  <si>
    <t>一字楼、南楼、北楼宿舍楼标识牌</t>
  </si>
  <si>
    <t>80*80</t>
  </si>
  <si>
    <t>仁智书院一字楼、3号楼南、3号楼北楼宿舍楼外</t>
  </si>
  <si>
    <t>信息牌</t>
  </si>
  <si>
    <t>45*53</t>
  </si>
  <si>
    <t>女生止步标识牌</t>
  </si>
  <si>
    <t>113.5cm*45.5cm</t>
  </si>
  <si>
    <t>仁智书院3号楼北楼楼梯进出口</t>
  </si>
  <si>
    <t>车贴局部覆盖上方校名院徽眉头处</t>
  </si>
  <si>
    <t>男生止步标识牌</t>
  </si>
  <si>
    <t>男生通道标识牌</t>
  </si>
  <si>
    <t>40cm*70cm</t>
  </si>
  <si>
    <t>仁智书院3号楼北楼一楼西侧楼梯口</t>
  </si>
  <si>
    <t>女生通道标识牌</t>
  </si>
  <si>
    <t>仁智书院3号楼北楼一楼东侧楼梯口</t>
  </si>
  <si>
    <t>节约用水提示牌</t>
  </si>
  <si>
    <t>仁智书院3号楼北楼一层公共洗手间</t>
  </si>
  <si>
    <t>玻璃门门贴</t>
  </si>
  <si>
    <t>68*12</t>
  </si>
  <si>
    <t>仁智书院3号楼南、北楼宿舍楼玻璃门</t>
  </si>
  <si>
    <t xml:space="preserve">150*60
</t>
  </si>
  <si>
    <t>仁智书院3号楼南、北楼宿舍楼院内</t>
  </si>
  <si>
    <t>稀料擦洗、汽车烤漆、水晶标校名标识安装</t>
  </si>
  <si>
    <t>直饮水机说明</t>
  </si>
  <si>
    <t xml:space="preserve">30*40 </t>
  </si>
  <si>
    <t>仁智书院3号楼南、北楼直饮水机旁</t>
  </si>
  <si>
    <t>10*15</t>
  </si>
  <si>
    <t>功能区管理制度</t>
  </si>
  <si>
    <t>一字楼值班室内</t>
  </si>
  <si>
    <t>100*170</t>
  </si>
  <si>
    <t>一字楼门口</t>
  </si>
  <si>
    <r>
      <rPr>
        <i/>
        <u/>
        <sz val="18"/>
        <rFont val="方正小标宋简体"/>
        <charset val="134"/>
      </rPr>
      <t>德馨书院</t>
    </r>
    <r>
      <rPr>
        <sz val="18"/>
        <rFont val="方正小标宋简体"/>
        <charset val="134"/>
      </rPr>
      <t xml:space="preserve"> 变更含校徽校名的文化设施统计表</t>
    </r>
  </si>
  <si>
    <t>宿舍门号牌</t>
  </si>
  <si>
    <t>14*7cm
亚克力</t>
  </si>
  <si>
    <t>德馨书院宿舍楼</t>
  </si>
  <si>
    <t>1001-1108，2001-2114，3001-3114，4001-4114，5001-5106</t>
  </si>
  <si>
    <t>宣传广告栏</t>
  </si>
  <si>
    <t xml:space="preserve">1、150*120
2、220*120
</t>
  </si>
  <si>
    <t>德馨书院宿舍楼门口</t>
  </si>
  <si>
    <t>值班记录牌</t>
  </si>
  <si>
    <t xml:space="preserve">45*52
亚克力
</t>
  </si>
  <si>
    <t>车贴局部覆盖下方校名标识橙色部分</t>
  </si>
  <si>
    <t>楼层指示牌</t>
  </si>
  <si>
    <t xml:space="preserve">长30cm
亚克力
</t>
  </si>
  <si>
    <t>车贴整体覆盖画面</t>
  </si>
  <si>
    <t>女生区域男生止步</t>
  </si>
  <si>
    <t xml:space="preserve">40*18cm
亚克力
</t>
  </si>
  <si>
    <t>绿色校园禁止吸烟</t>
  </si>
  <si>
    <t>20*30cm
亚克力</t>
  </si>
  <si>
    <t>无烟学校</t>
  </si>
  <si>
    <t>20*40cm
亚克力</t>
  </si>
  <si>
    <t>应急通道指示牌</t>
  </si>
  <si>
    <t>20*108cm</t>
  </si>
  <si>
    <t>一人一挡，文明出行</t>
  </si>
  <si>
    <t>13*89cm</t>
  </si>
  <si>
    <t>关好水电门窗</t>
  </si>
  <si>
    <t>18*39cm</t>
  </si>
  <si>
    <t>消防疏散指示牌</t>
  </si>
  <si>
    <t>59*39cm</t>
  </si>
  <si>
    <t>广告牌</t>
  </si>
  <si>
    <t>190*110
KT板</t>
  </si>
  <si>
    <t>德馨书院院区</t>
  </si>
  <si>
    <t>制作画面替换</t>
  </si>
  <si>
    <t>喷绘贴片</t>
  </si>
  <si>
    <t>146*74cm
PVC材质</t>
  </si>
  <si>
    <t>德馨书院门洞西侧</t>
  </si>
  <si>
    <t>门洞形象墙</t>
  </si>
  <si>
    <t>129*32</t>
  </si>
  <si>
    <t>车贴局部覆盖院徽院名标识处</t>
  </si>
  <si>
    <t>玻璃门腰线</t>
  </si>
  <si>
    <t>宽13cm</t>
  </si>
  <si>
    <t>德馨书院办公室</t>
  </si>
  <si>
    <t>功能区指示牌</t>
  </si>
  <si>
    <t>25*30cm
亚克力</t>
  </si>
  <si>
    <t>工作制度牌</t>
  </si>
  <si>
    <t>90*60cm
玻璃板</t>
  </si>
  <si>
    <t>书院LOGO</t>
  </si>
  <si>
    <t>40cm
亚克力</t>
  </si>
  <si>
    <t>德馨书院办公室1德馨书院宿舍楼1</t>
  </si>
  <si>
    <t>亚克力院徽制作替换</t>
  </si>
  <si>
    <t>120*30cm</t>
  </si>
  <si>
    <t>德馨书院一站式服务中心</t>
  </si>
  <si>
    <t>高度15cm</t>
  </si>
  <si>
    <t>车贴局部覆盖院徽标识处</t>
  </si>
  <si>
    <t>指示牌海报</t>
  </si>
  <si>
    <t>30*80cm</t>
  </si>
  <si>
    <t>院旗</t>
  </si>
  <si>
    <t>3号旗</t>
  </si>
  <si>
    <t>德馨书院</t>
  </si>
  <si>
    <t>制作3号旗</t>
  </si>
  <si>
    <r>
      <rPr>
        <i/>
        <u/>
        <sz val="18"/>
        <rFont val="方正小标宋简体"/>
        <charset val="134"/>
      </rPr>
      <t>精诚书院</t>
    </r>
    <r>
      <rPr>
        <sz val="18"/>
        <rFont val="方正小标宋简体"/>
        <charset val="134"/>
      </rPr>
      <t xml:space="preserve"> 变更含校徽校名的文化设施统计表</t>
    </r>
  </si>
  <si>
    <t>书院院徽</t>
  </si>
  <si>
    <t xml:space="preserve">直径80cm、亚克力
</t>
  </si>
  <si>
    <t>精诚书院办公室</t>
  </si>
  <si>
    <t>亚克力院徽标识制作</t>
  </si>
  <si>
    <t>辅导员制度牌</t>
  </si>
  <si>
    <t xml:space="preserve">60*90cm、玻璃
</t>
  </si>
  <si>
    <t>办公室门牌</t>
  </si>
  <si>
    <t xml:space="preserve">30*25cm、亚克力
</t>
  </si>
  <si>
    <t>消防栓使用方法</t>
  </si>
  <si>
    <t>55*65cm</t>
  </si>
  <si>
    <t>制作海报</t>
  </si>
  <si>
    <t>书院文化展板</t>
  </si>
  <si>
    <t xml:space="preserve">240*120cm、PC板
</t>
  </si>
  <si>
    <t>精诚书院</t>
  </si>
  <si>
    <t>车贴局部覆盖校名标识区域</t>
  </si>
  <si>
    <t>四有好老师文化牌</t>
  </si>
  <si>
    <t xml:space="preserve">15*28cm、内芯
</t>
  </si>
  <si>
    <t>内芯制作更换</t>
  </si>
  <si>
    <t>书院文化牌</t>
  </si>
  <si>
    <t>园区</t>
  </si>
  <si>
    <t>画面制作更换</t>
  </si>
  <si>
    <t xml:space="preserve">185*75cm、PC板
</t>
  </si>
  <si>
    <t xml:space="preserve">250*90cm、塑料
</t>
  </si>
  <si>
    <t>宿舍公示栏</t>
  </si>
  <si>
    <t>200*120cm、铁制</t>
  </si>
  <si>
    <t>宿舍</t>
  </si>
  <si>
    <t>车贴局部覆盖两侧校名标识蓝色区域</t>
  </si>
  <si>
    <t>宿舍制度牌</t>
  </si>
  <si>
    <t>消防疏散示意图</t>
  </si>
  <si>
    <t xml:space="preserve">59*39cm、亚克力
</t>
  </si>
  <si>
    <t>北楼宿舍文化墙</t>
  </si>
  <si>
    <t xml:space="preserve">260*230cm、亚克力
</t>
  </si>
  <si>
    <t>亚克力院徽标识制作替换</t>
  </si>
  <si>
    <t>南楼宿舍文化墙</t>
  </si>
  <si>
    <t xml:space="preserve">700*230cm亚克力
</t>
  </si>
  <si>
    <t>宿舍门牌号</t>
  </si>
  <si>
    <t xml:space="preserve">14*7cm、铁制
</t>
  </si>
  <si>
    <t>制作门牌号</t>
  </si>
  <si>
    <t>宿舍门禁文化贴条</t>
  </si>
  <si>
    <t xml:space="preserve">89*13cm、贴纸
</t>
  </si>
  <si>
    <t>车贴局部覆盖上方院徽标识区域</t>
  </si>
  <si>
    <t>宿舍安全文化板</t>
  </si>
  <si>
    <t xml:space="preserve">39*18cm、亚克力
</t>
  </si>
  <si>
    <t>宿舍警示牌</t>
  </si>
  <si>
    <t>40*18cm、PC板</t>
  </si>
  <si>
    <t>110报警牌</t>
  </si>
  <si>
    <t xml:space="preserve">30*40cm、亚克力
</t>
  </si>
  <si>
    <t>无烟校园文化牌</t>
  </si>
  <si>
    <t xml:space="preserve">40*20cm、亚克力
</t>
  </si>
  <si>
    <t>宿舍
园区</t>
  </si>
  <si>
    <t>值班室门牌</t>
  </si>
  <si>
    <t xml:space="preserve">42*36cm、亚克力
</t>
  </si>
  <si>
    <t xml:space="preserve">40*18cm、PC板
</t>
  </si>
  <si>
    <t>制作门牌</t>
  </si>
  <si>
    <t>宿舍防撞条</t>
  </si>
  <si>
    <t xml:space="preserve">68*12cm、贴纸
</t>
  </si>
  <si>
    <t>日常巡查登记牌</t>
  </si>
  <si>
    <t xml:space="preserve">47*53cm、亚克力
</t>
  </si>
  <si>
    <t>资产一览表牌</t>
  </si>
  <si>
    <t>车贴局部覆盖下方校名标识区域</t>
  </si>
  <si>
    <t>功能区门牌</t>
  </si>
  <si>
    <t>功能区</t>
  </si>
  <si>
    <t xml:space="preserve">60*22cm、亚克力
</t>
  </si>
  <si>
    <t>车贴局部覆盖校名标识绿色区域</t>
  </si>
  <si>
    <t>功能区制度牌</t>
  </si>
  <si>
    <t xml:space="preserve">60*90cm、亚克力
</t>
  </si>
  <si>
    <t>车贴局部覆盖上方院徽院名标识眉头处</t>
  </si>
  <si>
    <t>功能区文化牌</t>
  </si>
  <si>
    <t xml:space="preserve">55*21cm、亚克力
</t>
  </si>
  <si>
    <t>车贴画面覆盖</t>
  </si>
  <si>
    <t>功能区文化墙</t>
  </si>
  <si>
    <t xml:space="preserve">直径22cm、亚克力
</t>
  </si>
  <si>
    <t>亚克力制作院徽标识替换</t>
  </si>
  <si>
    <t>功能区预约牌</t>
  </si>
  <si>
    <t>15*28cm、PC板</t>
  </si>
  <si>
    <t>学业导师日历牌</t>
  </si>
  <si>
    <t xml:space="preserve">120×70cm、亚克力
</t>
  </si>
  <si>
    <t>车贴局部覆盖上方院徽院名标识橙色区域</t>
  </si>
  <si>
    <t>新时代学习馆门牌</t>
  </si>
  <si>
    <t xml:space="preserve">230*55cm、亚克力
</t>
  </si>
  <si>
    <t>新时代学习馆</t>
  </si>
  <si>
    <t>制作亚克力校名标识覆盖</t>
  </si>
  <si>
    <t>新时代学习馆文化墙</t>
  </si>
  <si>
    <t xml:space="preserve">100*300cm、亚克力
</t>
  </si>
  <si>
    <t>车贴局部覆盖上方校名标识眉头处；亚克力制作新校名替换老校名</t>
  </si>
  <si>
    <r>
      <rPr>
        <i/>
        <u/>
        <sz val="18"/>
        <rFont val="方正小标宋简体"/>
        <charset val="134"/>
      </rPr>
      <t>崇德书院</t>
    </r>
    <r>
      <rPr>
        <sz val="18"/>
        <rFont val="方正小标宋简体"/>
        <charset val="134"/>
      </rPr>
      <t xml:space="preserve"> 变更含校徽校名的文化设施统计表</t>
    </r>
  </si>
  <si>
    <t>消防通道
禁止占用</t>
  </si>
  <si>
    <t xml:space="preserve">30*40厘米，PVC+镜面
</t>
  </si>
  <si>
    <t>书院宿舍楼安全出口处</t>
  </si>
  <si>
    <t>车贴局部覆盖上方校名标识蓝色区域</t>
  </si>
  <si>
    <t>报警提示牌</t>
  </si>
  <si>
    <t>宿舍楼入口处</t>
  </si>
  <si>
    <t>文化设施维修维护管理办法</t>
  </si>
  <si>
    <t xml:space="preserve">60*90厘米，玻璃背打
</t>
  </si>
  <si>
    <t>北楼西厅</t>
  </si>
  <si>
    <t>车贴局部覆盖上方校名标识眉头区域</t>
  </si>
  <si>
    <t>文化设施负责人</t>
  </si>
  <si>
    <t xml:space="preserve">亚克力
</t>
  </si>
  <si>
    <t>车贴局部覆盖下方校名标识黄色区域</t>
  </si>
  <si>
    <t>北楼入口处东厅</t>
  </si>
  <si>
    <t>崇德书院消防安全管理制度</t>
  </si>
  <si>
    <t>金属宣传栏</t>
  </si>
  <si>
    <t xml:space="preserve">128*300厘米，金属
</t>
  </si>
  <si>
    <t>书院东门入口处</t>
  </si>
  <si>
    <t>稀料擦洗校名标识，喷汽车烤漆，水晶标校名标识制作安装</t>
  </si>
  <si>
    <t>闸口门贴</t>
  </si>
  <si>
    <t xml:space="preserve">12.8*88.6厘米，亚克力
</t>
  </si>
  <si>
    <t>书院东、西楼闸机处</t>
  </si>
  <si>
    <t>应急通道，请勿翻越</t>
  </si>
  <si>
    <t xml:space="preserve">20*89厘米，亚克力
</t>
  </si>
  <si>
    <t>生活老师值班室</t>
  </si>
  <si>
    <t xml:space="preserve">25*30厘米，亚克力
</t>
  </si>
  <si>
    <t>书院东、西楼生活老师值班室</t>
  </si>
  <si>
    <t>车贴局部覆盖上方校名标识黄色区域</t>
  </si>
  <si>
    <t>书院文化墙</t>
  </si>
  <si>
    <t xml:space="preserve">150*200厘米，亚克力
</t>
  </si>
  <si>
    <t>崇德南楼入口处</t>
  </si>
  <si>
    <t>亚克力制作新校名安装，拆除老校名</t>
  </si>
  <si>
    <t>值班信息牌</t>
  </si>
  <si>
    <t xml:space="preserve">44.5*52厘米，亚克力
</t>
  </si>
  <si>
    <t>书院东、西楼门口入口处</t>
  </si>
  <si>
    <t xml:space="preserve">120*240厘米，金属
</t>
  </si>
  <si>
    <t>笃学书屋管理规定</t>
  </si>
  <si>
    <t>笃学书屋</t>
  </si>
  <si>
    <t>心理辅导站管理办法</t>
  </si>
  <si>
    <t>60*90厘米，玻璃背打</t>
  </si>
  <si>
    <t>心理辅导站</t>
  </si>
  <si>
    <t>一站式学生社区服务中心管理规定</t>
  </si>
  <si>
    <t>一站式学生社区服务中心</t>
  </si>
  <si>
    <t>党建工作室管理规定</t>
  </si>
  <si>
    <t>党建工作室</t>
  </si>
  <si>
    <t>崇德书院办公室</t>
  </si>
  <si>
    <t xml:space="preserve">金属
</t>
  </si>
  <si>
    <t>书院办公室</t>
  </si>
  <si>
    <t>车贴局部覆盖上方校名标识橙色区域</t>
  </si>
  <si>
    <t>崇德书院辅导员工作制度</t>
  </si>
  <si>
    <t>档案室</t>
  </si>
  <si>
    <t>谈心室</t>
  </si>
  <si>
    <t>书记办公室</t>
  </si>
  <si>
    <t>教研室</t>
  </si>
  <si>
    <t>院务办公室</t>
  </si>
  <si>
    <t xml:space="preserve">35.5*42厘米，亚克力
</t>
  </si>
  <si>
    <t>车贴局部覆盖下方校名标识橙色区域</t>
  </si>
  <si>
    <t>谈话室</t>
  </si>
  <si>
    <t>副书记办公室</t>
  </si>
  <si>
    <t>请关好水电门窗</t>
  </si>
  <si>
    <t xml:space="preserve">18*39厘米，亚克力
</t>
  </si>
  <si>
    <t>宿舍楼内</t>
  </si>
  <si>
    <t>禁止乱拉乱接电线</t>
  </si>
  <si>
    <t xml:space="preserve">19.5*40厘米，亚克力
</t>
  </si>
  <si>
    <t xml:space="preserve">19.5*30厘米，亚克力
</t>
  </si>
  <si>
    <t>39*59厘米</t>
  </si>
  <si>
    <t>宿舍楼楼梯内
新做</t>
  </si>
  <si>
    <r>
      <rPr>
        <i/>
        <u/>
        <sz val="18"/>
        <rFont val="方正小标宋简体"/>
        <charset val="134"/>
      </rPr>
      <t>羲和书院</t>
    </r>
    <r>
      <rPr>
        <sz val="18"/>
        <rFont val="方正小标宋简体"/>
        <charset val="134"/>
      </rPr>
      <t xml:space="preserve"> 变更含校徽校名的文化设施统计表</t>
    </r>
  </si>
  <si>
    <t>羲和书院宿舍门牌标识</t>
  </si>
  <si>
    <r>
      <rPr>
        <sz val="14"/>
        <rFont val="宋体"/>
        <charset val="134"/>
      </rPr>
      <t>长1.6M</t>
    </r>
    <r>
      <rPr>
        <sz val="14"/>
        <rFont val="Arial"/>
        <charset val="134"/>
      </rPr>
      <t>×</t>
    </r>
    <r>
      <rPr>
        <sz val="14"/>
        <rFont val="宋体"/>
        <charset val="134"/>
      </rPr>
      <t xml:space="preserve">宽0.5M PVC雪弗板
</t>
    </r>
  </si>
  <si>
    <t>羲和书院北、中、南楼宿舍门口上方</t>
  </si>
  <si>
    <t>车贴局部覆盖上方院徽标识橙色区域</t>
  </si>
  <si>
    <t>羲和书院宿舍玻璃门上腰线</t>
  </si>
  <si>
    <r>
      <rPr>
        <sz val="14"/>
        <rFont val="宋体"/>
        <charset val="134"/>
      </rPr>
      <t>长0.67M</t>
    </r>
    <r>
      <rPr>
        <sz val="14"/>
        <rFont val="Arial"/>
        <charset val="134"/>
      </rPr>
      <t>×</t>
    </r>
    <r>
      <rPr>
        <sz val="14"/>
        <rFont val="宋体"/>
        <charset val="134"/>
      </rPr>
      <t xml:space="preserve">宽0.12M 贴纸
</t>
    </r>
  </si>
  <si>
    <t>羲和书院北、中、南楼宿舍门口玻璃门上</t>
  </si>
  <si>
    <t>制作防撞条替换</t>
  </si>
  <si>
    <t>羲和书院公告栏</t>
  </si>
  <si>
    <r>
      <rPr>
        <sz val="14"/>
        <rFont val="宋体"/>
        <charset val="134"/>
      </rPr>
      <t>长1.7M</t>
    </r>
    <r>
      <rPr>
        <sz val="14"/>
        <rFont val="Arial"/>
        <charset val="134"/>
      </rPr>
      <t>×</t>
    </r>
    <r>
      <rPr>
        <sz val="14"/>
        <rFont val="宋体"/>
        <charset val="134"/>
      </rPr>
      <t xml:space="preserve">宽1M PVC雪弗板
</t>
    </r>
  </si>
  <si>
    <t>羲和书院北、南楼宿舍楼门口</t>
  </si>
  <si>
    <t>车贴局部覆盖上方院徽标识蓝色区域</t>
  </si>
  <si>
    <r>
      <rPr>
        <sz val="14"/>
        <rFont val="宋体"/>
        <charset val="134"/>
      </rPr>
      <t>长1.1M</t>
    </r>
    <r>
      <rPr>
        <sz val="14"/>
        <rFont val="Arial"/>
        <charset val="134"/>
      </rPr>
      <t>×</t>
    </r>
    <r>
      <rPr>
        <sz val="14"/>
        <rFont val="宋体"/>
        <charset val="134"/>
      </rPr>
      <t>宽0.45M 涂漆</t>
    </r>
  </si>
  <si>
    <t>羲和书院南楼宿舍楼门口</t>
  </si>
  <si>
    <t>稀料擦洗校名标识，喷汽车烤漆，水晶标新校名标识制作安装</t>
  </si>
  <si>
    <t>羲和书院宣传栏</t>
  </si>
  <si>
    <r>
      <rPr>
        <sz val="14"/>
        <rFont val="宋体"/>
        <charset val="134"/>
      </rPr>
      <t>长1.56M</t>
    </r>
    <r>
      <rPr>
        <sz val="14"/>
        <rFont val="Arial"/>
        <charset val="134"/>
      </rPr>
      <t>×</t>
    </r>
    <r>
      <rPr>
        <sz val="14"/>
        <rFont val="宋体"/>
        <charset val="134"/>
      </rPr>
      <t xml:space="preserve">宽0.25M </t>
    </r>
  </si>
  <si>
    <t>羲和书院中楼宿舍楼门口</t>
  </si>
  <si>
    <t>宿舍区域牌</t>
  </si>
  <si>
    <t>长0.39M×宽0.18M 亚克力</t>
  </si>
  <si>
    <t>羲和书院北、中楼宿舍楼门口</t>
  </si>
  <si>
    <t>羲和书院宿舍管理制度牌</t>
  </si>
  <si>
    <r>
      <rPr>
        <sz val="14"/>
        <rFont val="宋体"/>
        <charset val="134"/>
      </rPr>
      <t>长0.9</t>
    </r>
    <r>
      <rPr>
        <sz val="14"/>
        <rFont val="Arial"/>
        <charset val="134"/>
      </rPr>
      <t>M×</t>
    </r>
    <r>
      <rPr>
        <sz val="14"/>
        <rFont val="宋体"/>
        <charset val="134"/>
      </rPr>
      <t>宽0.6M 有机玻璃</t>
    </r>
  </si>
  <si>
    <t>羲和书院南、中楼大厅和值班室</t>
  </si>
  <si>
    <t>车贴局部覆盖上方校名标识眉头部分</t>
  </si>
  <si>
    <t xml:space="preserve">长0.87M×宽0.6M 有机玻璃
</t>
  </si>
  <si>
    <t>羲和书院北楼大厅</t>
  </si>
  <si>
    <t>羲和书院宿舍资产一览表</t>
  </si>
  <si>
    <t xml:space="preserve">长0.36M×宽0.24M 亚克力
</t>
  </si>
  <si>
    <t>羲和书院北、中、南楼值班室</t>
  </si>
  <si>
    <t>车贴局部覆盖下方校名标识部分</t>
  </si>
  <si>
    <t>消防栓门上贴纸使用说明</t>
  </si>
  <si>
    <t>长0.68M×宽0.52M 贴纸</t>
  </si>
  <si>
    <t>羲和书院北、中、
南楼宿舍楼内</t>
  </si>
  <si>
    <t>制作画面更换</t>
  </si>
  <si>
    <t>灭火器箱上贴纸使用说明</t>
  </si>
  <si>
    <t>长0.67M×宽0.21M 贴纸</t>
  </si>
  <si>
    <t>羲和书院宿舍门牌号标识</t>
  </si>
  <si>
    <t>长0.14M×宽0.07M 亚克力</t>
  </si>
  <si>
    <t>羲和书院消防疏散示意图</t>
  </si>
  <si>
    <t>长0.59M×宽0.39M 亚克力</t>
  </si>
  <si>
    <t>羲和书院北、中、
南楼宿舍楼梯间内</t>
  </si>
  <si>
    <t>羲和书院治安牌</t>
  </si>
  <si>
    <t>长0.39M×宽0.3M 亚克力</t>
  </si>
  <si>
    <t>羲和书院北、中、
南楼宿舍楼口</t>
  </si>
  <si>
    <t>羲和书院无烟学校提示牌</t>
  </si>
  <si>
    <t>长0.39M×宽0.29M 亚克力</t>
  </si>
  <si>
    <t>羲和书院北、中、
南楼宿舍楼门口和楼内公卫门口</t>
  </si>
  <si>
    <t>羲和书院火灾报警电话提示牌</t>
  </si>
  <si>
    <t>长0.65M×宽0.4M PVC板</t>
  </si>
  <si>
    <t>宿舍楼内区域提示牌</t>
  </si>
  <si>
    <r>
      <rPr>
        <sz val="14"/>
        <rFont val="宋体"/>
        <charset val="134"/>
      </rPr>
      <t>长0.39M</t>
    </r>
    <r>
      <rPr>
        <sz val="14"/>
        <rFont val="Arial"/>
        <charset val="134"/>
      </rPr>
      <t>×</t>
    </r>
    <r>
      <rPr>
        <sz val="14"/>
        <rFont val="宋体"/>
        <charset val="134"/>
      </rPr>
      <t>宽0.18M 亚克力</t>
    </r>
  </si>
  <si>
    <t>羲和书院北、中、
南宿舍楼内公卫</t>
  </si>
  <si>
    <t>羲和书院活动空间提示牌</t>
  </si>
  <si>
    <r>
      <rPr>
        <sz val="14"/>
        <rFont val="宋体"/>
        <charset val="134"/>
      </rPr>
      <t>长0.3M</t>
    </r>
    <r>
      <rPr>
        <sz val="14"/>
        <rFont val="Arial"/>
        <charset val="134"/>
      </rPr>
      <t>×</t>
    </r>
    <r>
      <rPr>
        <sz val="14"/>
        <rFont val="宋体"/>
        <charset val="134"/>
      </rPr>
      <t>宽0.25M 亚克力</t>
    </r>
  </si>
  <si>
    <t>羲和书院中楼三楼西大厅</t>
  </si>
  <si>
    <t>羲和书院生活老师值班室提示牌</t>
  </si>
  <si>
    <t>长0.3M×宽0.25M 亚克力</t>
  </si>
  <si>
    <t>羲和书院北、中、
南楼内值班室门口</t>
  </si>
  <si>
    <t>绿色校园 禁止吸烟 提示牌</t>
  </si>
  <si>
    <r>
      <rPr>
        <sz val="14"/>
        <rFont val="宋体"/>
        <charset val="134"/>
      </rPr>
      <t>长0.3M</t>
    </r>
    <r>
      <rPr>
        <sz val="14"/>
        <rFont val="Arial"/>
        <charset val="134"/>
      </rPr>
      <t>×</t>
    </r>
    <r>
      <rPr>
        <sz val="14"/>
        <rFont val="宋体"/>
        <charset val="134"/>
      </rPr>
      <t>宽0.2M 亚克力</t>
    </r>
  </si>
  <si>
    <t>羲和书院北、中、
南楼内楼梯间</t>
  </si>
  <si>
    <t>羲和书院北楼三四五楼梯间</t>
  </si>
  <si>
    <t>羲和书院会徽标识牌</t>
  </si>
  <si>
    <t>直径0.44M 亚克力</t>
  </si>
  <si>
    <t>羲和书院北、中、
南楼宿舍楼内西大厅</t>
  </si>
  <si>
    <t>亚克力制作院徽替换</t>
  </si>
  <si>
    <t>区域责任牌</t>
  </si>
  <si>
    <t>0.3M×0.5M</t>
  </si>
  <si>
    <t>羲和书院各功能区门口</t>
  </si>
  <si>
    <t>办公室文化墙</t>
  </si>
  <si>
    <t>2.35×0.96M</t>
  </si>
  <si>
    <t>办公室</t>
  </si>
  <si>
    <t>车贴局部覆盖院徽部分</t>
  </si>
  <si>
    <t>安全警示牌</t>
  </si>
  <si>
    <t>0.4×0.18M</t>
  </si>
  <si>
    <t>办公室会客室门牌</t>
  </si>
  <si>
    <t>0.25×0.3M</t>
  </si>
  <si>
    <t>羲和书院院徽</t>
  </si>
  <si>
    <t>直径0.36M 亚克力</t>
  </si>
  <si>
    <t>书记、主任办公室、导师工作站、心理驿站门牌</t>
  </si>
  <si>
    <t>0.38×0.16M</t>
  </si>
  <si>
    <t>车贴局部覆盖院徽标识部分</t>
  </si>
  <si>
    <t>禁止吸烟标识</t>
  </si>
  <si>
    <t>0.2×0.3M</t>
  </si>
  <si>
    <t>南北门洞门口</t>
  </si>
  <si>
    <t>消防车通道禁止停车标识牌</t>
  </si>
  <si>
    <t>0.6×0.9M</t>
  </si>
  <si>
    <t>车贴局部覆盖上方校名标识部分</t>
  </si>
  <si>
    <t>南北门洞文化墙灯箱软膜</t>
  </si>
  <si>
    <t>2.1×0.9M</t>
  </si>
  <si>
    <t>0.9M×0.6M</t>
  </si>
  <si>
    <t>各功能区内</t>
  </si>
  <si>
    <t>公示栏</t>
  </si>
  <si>
    <t>0.9M×0.9M</t>
  </si>
  <si>
    <t>羲和书院院徽
（百事通家园服务中心）</t>
  </si>
  <si>
    <t>直径0.3M，亚克力</t>
  </si>
  <si>
    <t>百事通家园服务中心</t>
  </si>
  <si>
    <t>业务办理牌</t>
  </si>
  <si>
    <t>0.35×0.8M</t>
  </si>
  <si>
    <t>共青团文化墙</t>
  </si>
  <si>
    <t>1.05×2.2M</t>
  </si>
  <si>
    <t>讲台校徽</t>
  </si>
  <si>
    <t>直径0.38M</t>
  </si>
  <si>
    <t>领航导师大讲堂</t>
  </si>
  <si>
    <t>亚克力制作校徽标识替换</t>
  </si>
  <si>
    <t>0.3×1.2M</t>
  </si>
  <si>
    <t>各功能区门口外墙</t>
  </si>
  <si>
    <t>车贴局部覆盖上方院徽标识黄色区域</t>
  </si>
  <si>
    <t>腰线</t>
  </si>
  <si>
    <t>0.8×0.12M</t>
  </si>
  <si>
    <t>各功能区大门</t>
  </si>
  <si>
    <t>制作防撞条更换</t>
  </si>
  <si>
    <t>合计</t>
  </si>
  <si>
    <r>
      <rPr>
        <i/>
        <sz val="18"/>
        <rFont val="方正小标宋简体"/>
        <charset val="134"/>
      </rPr>
      <t xml:space="preserve"> </t>
    </r>
    <r>
      <rPr>
        <i/>
        <u/>
        <sz val="18"/>
        <rFont val="方正小标宋简体"/>
        <charset val="134"/>
      </rPr>
      <t>日新书院</t>
    </r>
    <r>
      <rPr>
        <sz val="18"/>
        <rFont val="方正小标宋简体"/>
        <charset val="134"/>
      </rPr>
      <t xml:space="preserve"> 变更含校徽校名的文化设施统计表</t>
    </r>
  </si>
  <si>
    <t>绿色校园 禁止吸烟</t>
  </si>
  <si>
    <t>长30CM宽20CM，亚克力板</t>
  </si>
  <si>
    <t>男生每层东、西楼梯口各一个，公寓楼门口一个</t>
  </si>
  <si>
    <t>辅导员值班公示栏（盾形带卡槽）</t>
  </si>
  <si>
    <t>长30CM宽25CM，亚克力板</t>
  </si>
  <si>
    <t xml:space="preserve">
辅导员值班室门口</t>
  </si>
  <si>
    <t>制作盾形卡槽公示栏</t>
  </si>
  <si>
    <t>楼层引导牌</t>
  </si>
  <si>
    <t>直径30CM，金属</t>
  </si>
  <si>
    <t>每层楼道墙面一个</t>
  </si>
  <si>
    <t>制作楼层引导牌</t>
  </si>
  <si>
    <t>辅导员值班室</t>
  </si>
  <si>
    <t>长30CM宽20CM，金属</t>
  </si>
  <si>
    <t>公寓一楼</t>
  </si>
  <si>
    <t>制作办公室标准门牌</t>
  </si>
  <si>
    <t>辅导员办公室</t>
  </si>
  <si>
    <t>长30CM宽20CM亚克力板</t>
  </si>
  <si>
    <t>一公寓一楼一个</t>
  </si>
  <si>
    <t>警示牌吹风机专用插座</t>
  </si>
  <si>
    <t>长10CM宽5CM，塑料板</t>
  </si>
  <si>
    <t>每层洗澡间门口一个</t>
  </si>
  <si>
    <t>车贴局部覆盖上方校名标识蓝色部分</t>
  </si>
  <si>
    <t>消防疏散指示图</t>
  </si>
  <si>
    <t>长60CM宽40CM，亚克力板</t>
  </si>
  <si>
    <t>每层楼梯间一个</t>
  </si>
  <si>
    <t>长39.5CM宽29.5CM，亚克力板</t>
  </si>
  <si>
    <t>每层楼道中间一个</t>
  </si>
  <si>
    <t>长15CM宽10CM，金属</t>
  </si>
  <si>
    <t>每间宿舍门上一个</t>
  </si>
  <si>
    <t>制作宿舍号牌</t>
  </si>
  <si>
    <t>淋浴间管理条例制度牌</t>
  </si>
  <si>
    <t>长80CM宽60CM，亚克力板</t>
  </si>
  <si>
    <t>每间淋浴间一个</t>
  </si>
  <si>
    <t>新生指南</t>
  </si>
  <si>
    <t>长240CM宽120CM，泡沫板</t>
  </si>
  <si>
    <t>每个公寓门口一个</t>
  </si>
  <si>
    <t>资助政策宣传</t>
  </si>
  <si>
    <t>生活老师值班公示栏</t>
  </si>
  <si>
    <t>长46CM宽55CM，亚克力板</t>
  </si>
  <si>
    <t>每个公寓生活老师值班室门口一个</t>
  </si>
  <si>
    <t>公寓公告栏</t>
  </si>
  <si>
    <t>长185CM宽120CM，亚克力板</t>
  </si>
  <si>
    <t>投诉渠道</t>
  </si>
  <si>
    <t>长90CM宽60CM，塑料板</t>
  </si>
  <si>
    <t>每个公寓一个</t>
  </si>
  <si>
    <t>公寓牌</t>
  </si>
  <si>
    <t>长170CM宽40CM，亚克力板</t>
  </si>
  <si>
    <t>两个公寓每个公寓门口一个</t>
  </si>
  <si>
    <t>吹哨人</t>
  </si>
  <si>
    <t>每个公寓一楼一个</t>
  </si>
  <si>
    <t>报修服务指南</t>
  </si>
  <si>
    <t>楼宇标识</t>
  </si>
  <si>
    <t>更换为和平原校区相同的</t>
  </si>
  <si>
    <t>两栋公寓墙上一栋一个</t>
  </si>
  <si>
    <t>制作安装楼宇标识牌</t>
  </si>
  <si>
    <t>各书院含校徽校名的文化设施变更统计表</t>
  </si>
  <si>
    <t>书院</t>
  </si>
  <si>
    <t>总价</t>
  </si>
  <si>
    <t>备注</t>
  </si>
  <si>
    <t>智行书院</t>
  </si>
  <si>
    <t>多为翻新项目，含人工安装</t>
  </si>
  <si>
    <t>仁智书院</t>
  </si>
  <si>
    <t>崇德书院</t>
  </si>
  <si>
    <t>羲和书院</t>
  </si>
  <si>
    <t>日新书院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</si>
</sst>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37">
    <font>
      <sz val="11"/>
      <color theme="1"/>
      <name val="宋体"/>
      <charset val="134"/>
      <scheme val="minor"/>
    </font>
    <font>
      <sz val="14"/>
      <color rgb="FFFF0000"/>
      <name val="宋体"/>
      <charset val="134"/>
      <scheme val="minor"/>
    </font>
    <font>
      <sz val="14"/>
      <color theme="1"/>
      <name val="宋体"/>
      <charset val="134"/>
      <scheme val="minor"/>
    </font>
    <font>
      <sz val="14"/>
      <color theme="1"/>
      <name val="方正小标宋简体"/>
      <charset val="134"/>
    </font>
    <font>
      <b/>
      <sz val="14"/>
      <name val="宋体"/>
      <charset val="134"/>
      <scheme val="minor"/>
    </font>
    <font>
      <b/>
      <sz val="14"/>
      <color theme="1"/>
      <name val="宋体"/>
      <charset val="134"/>
      <scheme val="minor"/>
    </font>
    <font>
      <sz val="14"/>
      <name val="宋体"/>
      <charset val="134"/>
      <scheme val="minor"/>
    </font>
    <font>
      <sz val="14"/>
      <name val="宋体"/>
      <charset val="134"/>
    </font>
    <font>
      <i/>
      <sz val="18"/>
      <name val="方正小标宋简体"/>
      <charset val="134"/>
    </font>
    <font>
      <sz val="18"/>
      <name val="方正小标宋简体"/>
      <charset val="134"/>
    </font>
    <font>
      <b/>
      <sz val="14"/>
      <name val="宋体"/>
      <charset val="134"/>
    </font>
    <font>
      <i/>
      <u/>
      <sz val="18"/>
      <name val="方正小标宋简体"/>
      <charset val="134"/>
    </font>
    <font>
      <u/>
      <sz val="18"/>
      <name val="方正小标宋简体"/>
      <charset val="134"/>
    </font>
    <font>
      <sz val="11"/>
      <name val="宋体"/>
      <charset val="134"/>
      <scheme val="minor"/>
    </font>
    <font>
      <u/>
      <sz val="11"/>
      <name val="宋体"/>
      <charset val="0"/>
      <scheme val="minor"/>
    </font>
    <font>
      <sz val="12"/>
      <name val="Times New Roman"/>
      <charset val="134"/>
    </font>
    <font>
      <sz val="11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4"/>
      <name val="Arial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8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000000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0" fillId="2" borderId="10" applyNumberFormat="0" applyFont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0" borderId="11" applyNumberFormat="0" applyFill="0" applyAlignment="0" applyProtection="0">
      <alignment vertical="center"/>
    </xf>
    <xf numFmtId="0" fontId="23" fillId="0" borderId="11" applyNumberFormat="0" applyFill="0" applyAlignment="0" applyProtection="0">
      <alignment vertical="center"/>
    </xf>
    <xf numFmtId="0" fontId="24" fillId="0" borderId="12" applyNumberFormat="0" applyFill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5" fillId="3" borderId="13" applyNumberFormat="0" applyAlignment="0" applyProtection="0">
      <alignment vertical="center"/>
    </xf>
    <xf numFmtId="0" fontId="26" fillId="4" borderId="14" applyNumberFormat="0" applyAlignment="0" applyProtection="0">
      <alignment vertical="center"/>
    </xf>
    <xf numFmtId="0" fontId="27" fillId="4" borderId="13" applyNumberFormat="0" applyAlignment="0" applyProtection="0">
      <alignment vertical="center"/>
    </xf>
    <xf numFmtId="0" fontId="28" fillId="5" borderId="15" applyNumberFormat="0" applyAlignment="0" applyProtection="0">
      <alignment vertical="center"/>
    </xf>
    <xf numFmtId="0" fontId="29" fillId="0" borderId="16" applyNumberFormat="0" applyFill="0" applyAlignment="0" applyProtection="0">
      <alignment vertical="center"/>
    </xf>
    <xf numFmtId="0" fontId="30" fillId="0" borderId="17" applyNumberFormat="0" applyFill="0" applyAlignment="0" applyProtection="0">
      <alignment vertical="center"/>
    </xf>
    <xf numFmtId="0" fontId="31" fillId="6" borderId="0" applyNumberFormat="0" applyBorder="0" applyAlignment="0" applyProtection="0">
      <alignment vertical="center"/>
    </xf>
    <xf numFmtId="0" fontId="32" fillId="7" borderId="0" applyNumberFormat="0" applyBorder="0" applyAlignment="0" applyProtection="0">
      <alignment vertical="center"/>
    </xf>
    <xf numFmtId="0" fontId="33" fillId="8" borderId="0" applyNumberFormat="0" applyBorder="0" applyAlignment="0" applyProtection="0">
      <alignment vertical="center"/>
    </xf>
    <xf numFmtId="0" fontId="34" fillId="9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5" fillId="11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3" borderId="0" applyNumberFormat="0" applyBorder="0" applyAlignment="0" applyProtection="0">
      <alignment vertical="center"/>
    </xf>
    <xf numFmtId="0" fontId="35" fillId="14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34" fillId="16" borderId="0" applyNumberFormat="0" applyBorder="0" applyAlignment="0" applyProtection="0">
      <alignment vertical="center"/>
    </xf>
    <xf numFmtId="0" fontId="34" fillId="17" borderId="0" applyNumberFormat="0" applyBorder="0" applyAlignment="0" applyProtection="0">
      <alignment vertical="center"/>
    </xf>
    <xf numFmtId="0" fontId="35" fillId="18" borderId="0" applyNumberFormat="0" applyBorder="0" applyAlignment="0" applyProtection="0">
      <alignment vertical="center"/>
    </xf>
    <xf numFmtId="0" fontId="35" fillId="19" borderId="0" applyNumberFormat="0" applyBorder="0" applyAlignment="0" applyProtection="0">
      <alignment vertical="center"/>
    </xf>
    <xf numFmtId="0" fontId="34" fillId="20" borderId="0" applyNumberFormat="0" applyBorder="0" applyAlignment="0" applyProtection="0">
      <alignment vertical="center"/>
    </xf>
    <xf numFmtId="0" fontId="34" fillId="21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5" fillId="23" borderId="0" applyNumberFormat="0" applyBorder="0" applyAlignment="0" applyProtection="0">
      <alignment vertical="center"/>
    </xf>
    <xf numFmtId="0" fontId="34" fillId="24" borderId="0" applyNumberFormat="0" applyBorder="0" applyAlignment="0" applyProtection="0">
      <alignment vertical="center"/>
    </xf>
    <xf numFmtId="0" fontId="34" fillId="25" borderId="0" applyNumberFormat="0" applyBorder="0" applyAlignment="0" applyProtection="0">
      <alignment vertical="center"/>
    </xf>
    <xf numFmtId="0" fontId="35" fillId="26" borderId="0" applyNumberFormat="0" applyBorder="0" applyAlignment="0" applyProtection="0">
      <alignment vertical="center"/>
    </xf>
    <xf numFmtId="0" fontId="35" fillId="27" borderId="0" applyNumberFormat="0" applyBorder="0" applyAlignment="0" applyProtection="0">
      <alignment vertical="center"/>
    </xf>
    <xf numFmtId="0" fontId="34" fillId="28" borderId="0" applyNumberFormat="0" applyBorder="0" applyAlignment="0" applyProtection="0">
      <alignment vertical="center"/>
    </xf>
    <xf numFmtId="0" fontId="34" fillId="29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31" borderId="0" applyNumberFormat="0" applyBorder="0" applyAlignment="0" applyProtection="0">
      <alignment vertical="center"/>
    </xf>
    <xf numFmtId="0" fontId="34" fillId="32" borderId="0" applyNumberFormat="0" applyBorder="0" applyAlignment="0" applyProtection="0">
      <alignment vertical="center"/>
    </xf>
  </cellStyleXfs>
  <cellXfs count="68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4" fillId="0" borderId="1" xfId="0" applyFont="1" applyBorder="1" applyAlignment="1">
      <alignment horizontal="center" vertical="center"/>
    </xf>
    <xf numFmtId="0" fontId="5" fillId="0" borderId="1" xfId="0" applyFont="1" applyBorder="1" applyAlignment="1">
      <alignment horizontal="center" vertical="center"/>
    </xf>
    <xf numFmtId="0" fontId="5" fillId="0" borderId="1" xfId="0" applyFont="1" applyBorder="1" applyAlignment="1">
      <alignment vertical="center"/>
    </xf>
    <xf numFmtId="0" fontId="6" fillId="0" borderId="1" xfId="0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 wrapText="1"/>
    </xf>
    <xf numFmtId="0" fontId="2" fillId="0" borderId="3" xfId="0" applyFont="1" applyBorder="1" applyAlignment="1">
      <alignment horizontal="center" vertical="center"/>
    </xf>
    <xf numFmtId="0" fontId="2" fillId="0" borderId="3" xfId="0" applyFont="1" applyBorder="1" applyAlignment="1">
      <alignment horizontal="center" vertical="center" wrapText="1"/>
    </xf>
    <xf numFmtId="0" fontId="2" fillId="0" borderId="4" xfId="0" applyFont="1" applyBorder="1" applyAlignment="1">
      <alignment horizontal="center" vertical="center"/>
    </xf>
    <xf numFmtId="0" fontId="2" fillId="0" borderId="4" xfId="0" applyFont="1" applyBorder="1" applyAlignment="1">
      <alignment horizontal="center" vertical="center" wrapText="1"/>
    </xf>
    <xf numFmtId="0" fontId="7" fillId="0" borderId="0" xfId="0" applyFont="1" applyFill="1">
      <alignment vertical="center"/>
    </xf>
    <xf numFmtId="0" fontId="7" fillId="0" borderId="0" xfId="0" applyFont="1" applyFill="1" applyAlignment="1">
      <alignment horizontal="center" vertical="center"/>
    </xf>
    <xf numFmtId="0" fontId="7" fillId="0" borderId="0" xfId="0" applyFont="1" applyFill="1" applyAlignment="1">
      <alignment horizontal="center" vertical="center" wrapText="1"/>
    </xf>
    <xf numFmtId="0" fontId="7" fillId="0" borderId="0" xfId="0" applyFont="1" applyFill="1" applyAlignment="1">
      <alignment vertical="center" wrapText="1"/>
    </xf>
    <xf numFmtId="0" fontId="8" fillId="0" borderId="5" xfId="0" applyFont="1" applyFill="1" applyBorder="1" applyAlignment="1">
      <alignment horizontal="center" vertical="center"/>
    </xf>
    <xf numFmtId="0" fontId="9" fillId="0" borderId="0" xfId="0" applyFont="1" applyFill="1" applyAlignment="1">
      <alignment horizontal="center" vertical="center" wrapText="1"/>
    </xf>
    <xf numFmtId="0" fontId="9" fillId="0" borderId="0" xfId="0" applyFont="1" applyFill="1" applyAlignment="1">
      <alignment horizontal="center" vertical="center"/>
    </xf>
    <xf numFmtId="0" fontId="10" fillId="0" borderId="1" xfId="0" applyFont="1" applyFill="1" applyBorder="1" applyAlignment="1">
      <alignment horizontal="center" vertical="center"/>
    </xf>
    <xf numFmtId="0" fontId="10" fillId="0" borderId="1" xfId="0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/>
    </xf>
    <xf numFmtId="0" fontId="6" fillId="0" borderId="1" xfId="0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/>
    </xf>
    <xf numFmtId="0" fontId="7" fillId="0" borderId="1" xfId="0" applyFont="1" applyFill="1" applyBorder="1" applyAlignment="1">
      <alignment horizontal="center" vertical="center" wrapText="1"/>
    </xf>
    <xf numFmtId="0" fontId="7" fillId="0" borderId="6" xfId="0" applyFont="1" applyFill="1" applyBorder="1" applyAlignment="1">
      <alignment horizontal="center" vertical="center" wrapText="1"/>
    </xf>
    <xf numFmtId="0" fontId="7" fillId="0" borderId="7" xfId="0" applyFont="1" applyFill="1" applyBorder="1" applyAlignment="1">
      <alignment horizontal="center" vertical="center"/>
    </xf>
    <xf numFmtId="0" fontId="7" fillId="0" borderId="0" xfId="0" applyFont="1" applyFill="1" applyBorder="1" applyAlignment="1">
      <alignment horizontal="center" vertical="center"/>
    </xf>
    <xf numFmtId="0" fontId="7" fillId="0" borderId="0" xfId="0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vertical="center" wrapText="1"/>
    </xf>
    <xf numFmtId="0" fontId="7" fillId="0" borderId="2" xfId="0" applyFont="1" applyFill="1" applyBorder="1" applyAlignment="1">
      <alignment horizontal="center" vertical="center" wrapText="1"/>
    </xf>
    <xf numFmtId="0" fontId="7" fillId="0" borderId="4" xfId="0" applyFont="1" applyFill="1" applyBorder="1" applyAlignment="1">
      <alignment horizontal="center" vertical="center" wrapText="1"/>
    </xf>
    <xf numFmtId="0" fontId="7" fillId="0" borderId="8" xfId="0" applyFont="1" applyFill="1" applyBorder="1" applyAlignment="1">
      <alignment horizontal="center" vertical="center" wrapText="1"/>
    </xf>
    <xf numFmtId="0" fontId="11" fillId="0" borderId="5" xfId="0" applyFont="1" applyFill="1" applyBorder="1" applyAlignment="1">
      <alignment horizontal="center" vertical="center"/>
    </xf>
    <xf numFmtId="0" fontId="12" fillId="0" borderId="0" xfId="0" applyFont="1" applyFill="1" applyAlignment="1">
      <alignment horizontal="center" vertical="center"/>
    </xf>
    <xf numFmtId="0" fontId="7" fillId="0" borderId="1" xfId="0" applyFont="1" applyFill="1" applyBorder="1">
      <alignment vertical="center"/>
    </xf>
    <xf numFmtId="0" fontId="7" fillId="0" borderId="2" xfId="0" applyFont="1" applyFill="1" applyBorder="1" applyAlignment="1">
      <alignment horizontal="center" vertical="center"/>
    </xf>
    <xf numFmtId="0" fontId="7" fillId="0" borderId="2" xfId="0" applyFont="1" applyFill="1" applyBorder="1">
      <alignment vertical="center"/>
    </xf>
    <xf numFmtId="0" fontId="13" fillId="0" borderId="1" xfId="0" applyFont="1" applyFill="1" applyBorder="1">
      <alignment vertical="center"/>
    </xf>
    <xf numFmtId="0" fontId="7" fillId="0" borderId="6" xfId="0" applyFont="1" applyFill="1" applyBorder="1" applyAlignment="1">
      <alignment horizontal="center" vertical="center"/>
    </xf>
    <xf numFmtId="0" fontId="7" fillId="0" borderId="0" xfId="0" applyFont="1" applyFill="1" applyBorder="1">
      <alignment vertical="center"/>
    </xf>
    <xf numFmtId="0" fontId="7" fillId="0" borderId="0" xfId="0" applyFont="1" applyFill="1" applyBorder="1" applyAlignment="1">
      <alignment vertical="center" wrapText="1"/>
    </xf>
    <xf numFmtId="0" fontId="10" fillId="0" borderId="2" xfId="0" applyFont="1" applyFill="1" applyBorder="1" applyAlignment="1">
      <alignment horizontal="center" vertical="center"/>
    </xf>
    <xf numFmtId="0" fontId="7" fillId="0" borderId="7" xfId="0" applyFont="1" applyFill="1" applyBorder="1" applyAlignment="1">
      <alignment horizontal="center" vertical="center" wrapText="1"/>
    </xf>
    <xf numFmtId="0" fontId="7" fillId="0" borderId="3" xfId="0" applyFont="1" applyFill="1" applyBorder="1" applyAlignment="1">
      <alignment horizontal="center" vertical="center" wrapText="1"/>
    </xf>
    <xf numFmtId="0" fontId="7" fillId="0" borderId="8" xfId="0" applyFont="1" applyFill="1" applyBorder="1" applyAlignment="1">
      <alignment horizontal="center" vertical="center"/>
    </xf>
    <xf numFmtId="0" fontId="14" fillId="0" borderId="2" xfId="6" applyFont="1" applyFill="1" applyBorder="1" applyAlignment="1">
      <alignment horizontal="center" vertical="center"/>
    </xf>
    <xf numFmtId="0" fontId="15" fillId="0" borderId="2" xfId="0" applyFont="1" applyFill="1" applyBorder="1" applyAlignment="1">
      <alignment horizontal="center" vertical="center" wrapText="1"/>
    </xf>
    <xf numFmtId="0" fontId="13" fillId="0" borderId="9" xfId="0" applyFont="1" applyFill="1" applyBorder="1">
      <alignment vertical="center"/>
    </xf>
    <xf numFmtId="0" fontId="16" fillId="0" borderId="0" xfId="0" applyFont="1" applyFill="1" applyAlignment="1">
      <alignment vertical="center"/>
    </xf>
    <xf numFmtId="0" fontId="7" fillId="0" borderId="0" xfId="0" applyFont="1">
      <alignment vertical="center"/>
    </xf>
    <xf numFmtId="0" fontId="7" fillId="0" borderId="0" xfId="0" applyFont="1" applyAlignment="1">
      <alignment vertical="center" wrapText="1"/>
    </xf>
    <xf numFmtId="0" fontId="7" fillId="0" borderId="0" xfId="0" applyFont="1" applyAlignment="1">
      <alignment horizontal="center" vertical="center"/>
    </xf>
    <xf numFmtId="0" fontId="8" fillId="0" borderId="0" xfId="0" applyFont="1" applyAlignment="1">
      <alignment horizontal="center" vertical="center"/>
    </xf>
    <xf numFmtId="0" fontId="9" fillId="0" borderId="0" xfId="0" applyFont="1" applyAlignment="1">
      <alignment horizontal="center" vertical="center"/>
    </xf>
    <xf numFmtId="0" fontId="10" fillId="0" borderId="1" xfId="0" applyFont="1" applyBorder="1" applyAlignment="1">
      <alignment horizontal="center" vertical="center"/>
    </xf>
    <xf numFmtId="0" fontId="10" fillId="0" borderId="1" xfId="0" applyFont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/>
    </xf>
    <xf numFmtId="0" fontId="7" fillId="0" borderId="1" xfId="0" applyFont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0" fontId="7" fillId="0" borderId="0" xfId="0" applyFont="1" applyAlignment="1">
      <alignment horizontal="center" vertical="center" wrapText="1"/>
    </xf>
    <xf numFmtId="0" fontId="9" fillId="0" borderId="0" xfId="0" applyFont="1" applyAlignment="1">
      <alignment horizontal="center" vertical="center" wrapText="1"/>
    </xf>
    <xf numFmtId="0" fontId="7" fillId="0" borderId="0" xfId="0" applyFont="1" applyFill="1" applyAlignment="1">
      <alignment vertical="center"/>
    </xf>
    <xf numFmtId="0" fontId="2" fillId="0" borderId="1" xfId="0" applyFont="1" applyBorder="1" applyAlignment="1">
      <alignment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9" Type="http://schemas.openxmlformats.org/officeDocument/2006/relationships/image" Target="media/image107.jpeg"/><Relationship Id="rId98" Type="http://schemas.openxmlformats.org/officeDocument/2006/relationships/image" Target="media/image106.jpeg"/><Relationship Id="rId97" Type="http://schemas.openxmlformats.org/officeDocument/2006/relationships/image" Target="media/image105.jpeg"/><Relationship Id="rId96" Type="http://schemas.openxmlformats.org/officeDocument/2006/relationships/image" Target="media/image104.jpeg"/><Relationship Id="rId95" Type="http://schemas.openxmlformats.org/officeDocument/2006/relationships/image" Target="media/image103.jpeg"/><Relationship Id="rId94" Type="http://schemas.openxmlformats.org/officeDocument/2006/relationships/image" Target="media/image102.jpeg"/><Relationship Id="rId93" Type="http://schemas.openxmlformats.org/officeDocument/2006/relationships/image" Target="media/image101.jpeg"/><Relationship Id="rId92" Type="http://schemas.openxmlformats.org/officeDocument/2006/relationships/image" Target="media/image100.jpeg"/><Relationship Id="rId91" Type="http://schemas.openxmlformats.org/officeDocument/2006/relationships/image" Target="media/image99.jpeg"/><Relationship Id="rId90" Type="http://schemas.openxmlformats.org/officeDocument/2006/relationships/image" Target="media/image98.jpeg"/><Relationship Id="rId9" Type="http://schemas.openxmlformats.org/officeDocument/2006/relationships/image" Target="media/image18.jpeg"/><Relationship Id="rId89" Type="http://schemas.openxmlformats.org/officeDocument/2006/relationships/image" Target="media/image97.jpeg"/><Relationship Id="rId88" Type="http://schemas.openxmlformats.org/officeDocument/2006/relationships/image" Target="media/image96.jpeg"/><Relationship Id="rId87" Type="http://schemas.openxmlformats.org/officeDocument/2006/relationships/image" Target="media/image95.jpeg"/><Relationship Id="rId86" Type="http://schemas.openxmlformats.org/officeDocument/2006/relationships/image" Target="media/image94.jpeg"/><Relationship Id="rId85" Type="http://schemas.openxmlformats.org/officeDocument/2006/relationships/image" Target="media/image93.jpeg"/><Relationship Id="rId84" Type="http://schemas.openxmlformats.org/officeDocument/2006/relationships/image" Target="media/image92.jpeg"/><Relationship Id="rId83" Type="http://schemas.openxmlformats.org/officeDocument/2006/relationships/image" Target="media/image91.png"/><Relationship Id="rId82" Type="http://schemas.openxmlformats.org/officeDocument/2006/relationships/image" Target="media/image90.png"/><Relationship Id="rId81" Type="http://schemas.openxmlformats.org/officeDocument/2006/relationships/image" Target="media/image89.png"/><Relationship Id="rId80" Type="http://schemas.openxmlformats.org/officeDocument/2006/relationships/image" Target="media/image88.png"/><Relationship Id="rId8" Type="http://schemas.openxmlformats.org/officeDocument/2006/relationships/image" Target="media/image17.jpeg"/><Relationship Id="rId79" Type="http://schemas.openxmlformats.org/officeDocument/2006/relationships/image" Target="media/image87.png"/><Relationship Id="rId78" Type="http://schemas.openxmlformats.org/officeDocument/2006/relationships/image" Target="media/image86.jpeg"/><Relationship Id="rId77" Type="http://schemas.openxmlformats.org/officeDocument/2006/relationships/image" Target="media/image85.jpeg"/><Relationship Id="rId76" Type="http://schemas.openxmlformats.org/officeDocument/2006/relationships/image" Target="media/image84.jpeg"/><Relationship Id="rId75" Type="http://schemas.openxmlformats.org/officeDocument/2006/relationships/image" Target="media/image83.jpeg"/><Relationship Id="rId74" Type="http://schemas.openxmlformats.org/officeDocument/2006/relationships/image" Target="media/image82.jpeg"/><Relationship Id="rId73" Type="http://schemas.openxmlformats.org/officeDocument/2006/relationships/image" Target="media/image81.png"/><Relationship Id="rId72" Type="http://schemas.openxmlformats.org/officeDocument/2006/relationships/image" Target="media/image80.png"/><Relationship Id="rId71" Type="http://schemas.openxmlformats.org/officeDocument/2006/relationships/image" Target="media/image79.png"/><Relationship Id="rId70" Type="http://schemas.openxmlformats.org/officeDocument/2006/relationships/image" Target="media/image78.png"/><Relationship Id="rId7" Type="http://schemas.openxmlformats.org/officeDocument/2006/relationships/image" Target="media/image16.jpeg"/><Relationship Id="rId69" Type="http://schemas.openxmlformats.org/officeDocument/2006/relationships/image" Target="media/image77.jpeg"/><Relationship Id="rId68" Type="http://schemas.openxmlformats.org/officeDocument/2006/relationships/image" Target="media/image76.jpeg"/><Relationship Id="rId67" Type="http://schemas.openxmlformats.org/officeDocument/2006/relationships/image" Target="media/image75.jpeg"/><Relationship Id="rId66" Type="http://schemas.openxmlformats.org/officeDocument/2006/relationships/image" Target="media/image74.jpeg"/><Relationship Id="rId65" Type="http://schemas.openxmlformats.org/officeDocument/2006/relationships/image" Target="media/image73.jpeg"/><Relationship Id="rId64" Type="http://schemas.openxmlformats.org/officeDocument/2006/relationships/image" Target="media/image72.jpeg"/><Relationship Id="rId63" Type="http://schemas.openxmlformats.org/officeDocument/2006/relationships/image" Target="media/image71.jpeg"/><Relationship Id="rId62" Type="http://schemas.openxmlformats.org/officeDocument/2006/relationships/image" Target="media/image70.jpeg"/><Relationship Id="rId61" Type="http://schemas.openxmlformats.org/officeDocument/2006/relationships/image" Target="media/image69.jpeg"/><Relationship Id="rId60" Type="http://schemas.openxmlformats.org/officeDocument/2006/relationships/image" Target="media/image68.jpeg"/><Relationship Id="rId6" Type="http://schemas.openxmlformats.org/officeDocument/2006/relationships/image" Target="media/image2.jpeg"/><Relationship Id="rId59" Type="http://schemas.openxmlformats.org/officeDocument/2006/relationships/image" Target="media/image67.jpeg"/><Relationship Id="rId58" Type="http://schemas.openxmlformats.org/officeDocument/2006/relationships/image" Target="media/image66.jpeg"/><Relationship Id="rId57" Type="http://schemas.openxmlformats.org/officeDocument/2006/relationships/image" Target="media/image65.jpeg"/><Relationship Id="rId56" Type="http://schemas.openxmlformats.org/officeDocument/2006/relationships/image" Target="media/image64.jpeg"/><Relationship Id="rId55" Type="http://schemas.openxmlformats.org/officeDocument/2006/relationships/image" Target="media/image63.jpeg"/><Relationship Id="rId54" Type="http://schemas.openxmlformats.org/officeDocument/2006/relationships/image" Target="media/image62.jpeg"/><Relationship Id="rId53" Type="http://schemas.openxmlformats.org/officeDocument/2006/relationships/image" Target="media/image61.jpeg"/><Relationship Id="rId52" Type="http://schemas.openxmlformats.org/officeDocument/2006/relationships/image" Target="media/image60.jpeg"/><Relationship Id="rId51" Type="http://schemas.openxmlformats.org/officeDocument/2006/relationships/image" Target="media/image59.jpeg"/><Relationship Id="rId50" Type="http://schemas.openxmlformats.org/officeDocument/2006/relationships/image" Target="media/image58.jpeg"/><Relationship Id="rId5" Type="http://schemas.openxmlformats.org/officeDocument/2006/relationships/image" Target="media/image15.jpeg"/><Relationship Id="rId49" Type="http://schemas.openxmlformats.org/officeDocument/2006/relationships/image" Target="media/image57.jpeg"/><Relationship Id="rId48" Type="http://schemas.openxmlformats.org/officeDocument/2006/relationships/image" Target="media/image56.jpeg"/><Relationship Id="rId47" Type="http://schemas.openxmlformats.org/officeDocument/2006/relationships/image" Target="media/image55.jpeg"/><Relationship Id="rId46" Type="http://schemas.openxmlformats.org/officeDocument/2006/relationships/image" Target="media/image54.jpeg"/><Relationship Id="rId45" Type="http://schemas.openxmlformats.org/officeDocument/2006/relationships/image" Target="media/image53.jpeg"/><Relationship Id="rId44" Type="http://schemas.openxmlformats.org/officeDocument/2006/relationships/image" Target="media/image52.jpeg"/><Relationship Id="rId43" Type="http://schemas.openxmlformats.org/officeDocument/2006/relationships/image" Target="media/image51.jpeg"/><Relationship Id="rId42" Type="http://schemas.openxmlformats.org/officeDocument/2006/relationships/image" Target="media/image50.jpeg"/><Relationship Id="rId41" Type="http://schemas.openxmlformats.org/officeDocument/2006/relationships/image" Target="media/image49.jpeg"/><Relationship Id="rId40" Type="http://schemas.openxmlformats.org/officeDocument/2006/relationships/image" Target="media/image48.jpeg"/><Relationship Id="rId4" Type="http://schemas.openxmlformats.org/officeDocument/2006/relationships/image" Target="media/image14.jpeg"/><Relationship Id="rId39" Type="http://schemas.openxmlformats.org/officeDocument/2006/relationships/image" Target="media/image47.jpeg"/><Relationship Id="rId38" Type="http://schemas.openxmlformats.org/officeDocument/2006/relationships/image" Target="media/image46.jpeg"/><Relationship Id="rId37" Type="http://schemas.openxmlformats.org/officeDocument/2006/relationships/image" Target="media/image45.jpeg"/><Relationship Id="rId36" Type="http://schemas.openxmlformats.org/officeDocument/2006/relationships/image" Target="media/image44.jpeg"/><Relationship Id="rId35" Type="http://schemas.openxmlformats.org/officeDocument/2006/relationships/image" Target="media/image43.png"/><Relationship Id="rId34" Type="http://schemas.openxmlformats.org/officeDocument/2006/relationships/image" Target="media/image42.png"/><Relationship Id="rId33" Type="http://schemas.openxmlformats.org/officeDocument/2006/relationships/image" Target="media/image41.png"/><Relationship Id="rId32" Type="http://schemas.openxmlformats.org/officeDocument/2006/relationships/image" Target="media/image40.png"/><Relationship Id="rId31" Type="http://schemas.openxmlformats.org/officeDocument/2006/relationships/image" Target="media/image39.png"/><Relationship Id="rId30" Type="http://schemas.openxmlformats.org/officeDocument/2006/relationships/image" Target="media/image38.png"/><Relationship Id="rId3" Type="http://schemas.openxmlformats.org/officeDocument/2006/relationships/image" Target="media/image13.png"/><Relationship Id="rId29" Type="http://schemas.openxmlformats.org/officeDocument/2006/relationships/image" Target="media/image37.png"/><Relationship Id="rId28" Type="http://schemas.openxmlformats.org/officeDocument/2006/relationships/image" Target="media/image36.png"/><Relationship Id="rId27" Type="http://schemas.openxmlformats.org/officeDocument/2006/relationships/image" Target="media/image35.png"/><Relationship Id="rId26" Type="http://schemas.openxmlformats.org/officeDocument/2006/relationships/image" Target="media/image34.png"/><Relationship Id="rId25" Type="http://schemas.openxmlformats.org/officeDocument/2006/relationships/image" Target="media/image33.jpeg"/><Relationship Id="rId24" Type="http://schemas.openxmlformats.org/officeDocument/2006/relationships/image" Target="media/image32.png"/><Relationship Id="rId23" Type="http://schemas.openxmlformats.org/officeDocument/2006/relationships/image" Target="media/image31.png"/><Relationship Id="rId222" Type="http://schemas.openxmlformats.org/officeDocument/2006/relationships/image" Target="media/image228.jpeg"/><Relationship Id="rId221" Type="http://schemas.openxmlformats.org/officeDocument/2006/relationships/image" Target="media/image227.jpeg"/><Relationship Id="rId220" Type="http://schemas.openxmlformats.org/officeDocument/2006/relationships/image" Target="media/image226.jpeg"/><Relationship Id="rId22" Type="http://schemas.openxmlformats.org/officeDocument/2006/relationships/image" Target="media/image30.jpeg"/><Relationship Id="rId219" Type="http://schemas.openxmlformats.org/officeDocument/2006/relationships/image" Target="media/image225.jpeg"/><Relationship Id="rId218" Type="http://schemas.openxmlformats.org/officeDocument/2006/relationships/image" Target="media/image224.jpeg"/><Relationship Id="rId217" Type="http://schemas.openxmlformats.org/officeDocument/2006/relationships/image" Target="media/image223.jpeg"/><Relationship Id="rId216" Type="http://schemas.openxmlformats.org/officeDocument/2006/relationships/image" Target="media/image222.jpeg"/><Relationship Id="rId215" Type="http://schemas.openxmlformats.org/officeDocument/2006/relationships/image" Target="media/image221.jpeg"/><Relationship Id="rId214" Type="http://schemas.openxmlformats.org/officeDocument/2006/relationships/image" Target="media/image220.jpeg"/><Relationship Id="rId213" Type="http://schemas.openxmlformats.org/officeDocument/2006/relationships/image" Target="media/image219.jpeg"/><Relationship Id="rId212" Type="http://schemas.openxmlformats.org/officeDocument/2006/relationships/image" Target="media/image218.png"/><Relationship Id="rId211" Type="http://schemas.openxmlformats.org/officeDocument/2006/relationships/image" Target="media/image217.jpeg"/><Relationship Id="rId210" Type="http://schemas.openxmlformats.org/officeDocument/2006/relationships/image" Target="media/image216.jpeg"/><Relationship Id="rId21" Type="http://schemas.openxmlformats.org/officeDocument/2006/relationships/image" Target="media/image29.png"/><Relationship Id="rId209" Type="http://schemas.openxmlformats.org/officeDocument/2006/relationships/image" Target="media/image215.jpeg"/><Relationship Id="rId208" Type="http://schemas.openxmlformats.org/officeDocument/2006/relationships/image" Target="media/image214.png"/><Relationship Id="rId207" Type="http://schemas.openxmlformats.org/officeDocument/2006/relationships/image" Target="media/image213.jpeg"/><Relationship Id="rId206" Type="http://schemas.openxmlformats.org/officeDocument/2006/relationships/image" Target="media/image212.jpeg"/><Relationship Id="rId205" Type="http://schemas.openxmlformats.org/officeDocument/2006/relationships/image" Target="media/image3.jpeg"/><Relationship Id="rId204" Type="http://schemas.openxmlformats.org/officeDocument/2006/relationships/image" Target="media/image1.jpeg"/><Relationship Id="rId203" Type="http://schemas.openxmlformats.org/officeDocument/2006/relationships/image" Target="media/image211.jpeg"/><Relationship Id="rId202" Type="http://schemas.openxmlformats.org/officeDocument/2006/relationships/image" Target="media/image210.jpeg"/><Relationship Id="rId201" Type="http://schemas.openxmlformats.org/officeDocument/2006/relationships/image" Target="media/image209.jpeg"/><Relationship Id="rId200" Type="http://schemas.openxmlformats.org/officeDocument/2006/relationships/image" Target="media/image208.jpeg"/><Relationship Id="rId20" Type="http://schemas.openxmlformats.org/officeDocument/2006/relationships/image" Target="media/image28.jpeg"/><Relationship Id="rId2" Type="http://schemas.openxmlformats.org/officeDocument/2006/relationships/image" Target="media/image12.png"/><Relationship Id="rId199" Type="http://schemas.openxmlformats.org/officeDocument/2006/relationships/image" Target="media/image207.jpeg"/><Relationship Id="rId198" Type="http://schemas.openxmlformats.org/officeDocument/2006/relationships/image" Target="media/image206.jpeg"/><Relationship Id="rId197" Type="http://schemas.openxmlformats.org/officeDocument/2006/relationships/image" Target="media/image205.jpeg"/><Relationship Id="rId196" Type="http://schemas.openxmlformats.org/officeDocument/2006/relationships/image" Target="media/image204.jpeg"/><Relationship Id="rId195" Type="http://schemas.openxmlformats.org/officeDocument/2006/relationships/image" Target="media/image203.jpeg"/><Relationship Id="rId194" Type="http://schemas.openxmlformats.org/officeDocument/2006/relationships/image" Target="media/image202.jpeg"/><Relationship Id="rId193" Type="http://schemas.openxmlformats.org/officeDocument/2006/relationships/image" Target="media/image201.jpeg"/><Relationship Id="rId192" Type="http://schemas.openxmlformats.org/officeDocument/2006/relationships/image" Target="media/image200.jpeg"/><Relationship Id="rId191" Type="http://schemas.openxmlformats.org/officeDocument/2006/relationships/image" Target="media/image199.jpeg"/><Relationship Id="rId190" Type="http://schemas.openxmlformats.org/officeDocument/2006/relationships/image" Target="media/image198.jpeg"/><Relationship Id="rId19" Type="http://schemas.openxmlformats.org/officeDocument/2006/relationships/image" Target="media/image27.jpeg"/><Relationship Id="rId189" Type="http://schemas.openxmlformats.org/officeDocument/2006/relationships/image" Target="media/image197.jpeg"/><Relationship Id="rId188" Type="http://schemas.openxmlformats.org/officeDocument/2006/relationships/image" Target="media/image196.jpeg"/><Relationship Id="rId187" Type="http://schemas.openxmlformats.org/officeDocument/2006/relationships/image" Target="media/image195.jpeg"/><Relationship Id="rId186" Type="http://schemas.openxmlformats.org/officeDocument/2006/relationships/image" Target="media/image194.jpeg"/><Relationship Id="rId185" Type="http://schemas.openxmlformats.org/officeDocument/2006/relationships/image" Target="media/image193.jpeg"/><Relationship Id="rId184" Type="http://schemas.openxmlformats.org/officeDocument/2006/relationships/image" Target="media/image192.jpeg"/><Relationship Id="rId183" Type="http://schemas.openxmlformats.org/officeDocument/2006/relationships/image" Target="media/image191.jpeg"/><Relationship Id="rId182" Type="http://schemas.openxmlformats.org/officeDocument/2006/relationships/image" Target="media/image190.jpeg"/><Relationship Id="rId181" Type="http://schemas.openxmlformats.org/officeDocument/2006/relationships/image" Target="media/image189.jpeg"/><Relationship Id="rId180" Type="http://schemas.openxmlformats.org/officeDocument/2006/relationships/image" Target="media/image188.jpeg"/><Relationship Id="rId18" Type="http://schemas.openxmlformats.org/officeDocument/2006/relationships/image" Target="media/image26.jpeg"/><Relationship Id="rId179" Type="http://schemas.openxmlformats.org/officeDocument/2006/relationships/image" Target="media/image187.jpeg"/><Relationship Id="rId178" Type="http://schemas.openxmlformats.org/officeDocument/2006/relationships/image" Target="media/image186.jpeg"/><Relationship Id="rId177" Type="http://schemas.openxmlformats.org/officeDocument/2006/relationships/image" Target="media/image185.jpeg"/><Relationship Id="rId176" Type="http://schemas.openxmlformats.org/officeDocument/2006/relationships/image" Target="media/image184.jpeg"/><Relationship Id="rId175" Type="http://schemas.openxmlformats.org/officeDocument/2006/relationships/image" Target="media/image183.jpeg"/><Relationship Id="rId174" Type="http://schemas.openxmlformats.org/officeDocument/2006/relationships/image" Target="media/image182.jpeg"/><Relationship Id="rId173" Type="http://schemas.openxmlformats.org/officeDocument/2006/relationships/image" Target="media/image181.jpeg"/><Relationship Id="rId172" Type="http://schemas.openxmlformats.org/officeDocument/2006/relationships/image" Target="media/image180.jpeg"/><Relationship Id="rId171" Type="http://schemas.openxmlformats.org/officeDocument/2006/relationships/image" Target="media/image179.jpeg"/><Relationship Id="rId170" Type="http://schemas.openxmlformats.org/officeDocument/2006/relationships/image" Target="media/image178.jpeg"/><Relationship Id="rId17" Type="http://schemas.openxmlformats.org/officeDocument/2006/relationships/image" Target="media/image25.jpeg"/><Relationship Id="rId169" Type="http://schemas.openxmlformats.org/officeDocument/2006/relationships/image" Target="media/image177.jpeg"/><Relationship Id="rId168" Type="http://schemas.openxmlformats.org/officeDocument/2006/relationships/image" Target="media/image176.jpeg"/><Relationship Id="rId167" Type="http://schemas.openxmlformats.org/officeDocument/2006/relationships/image" Target="media/image175.jpeg"/><Relationship Id="rId166" Type="http://schemas.openxmlformats.org/officeDocument/2006/relationships/image" Target="media/image174.jpeg"/><Relationship Id="rId165" Type="http://schemas.openxmlformats.org/officeDocument/2006/relationships/image" Target="media/image173.jpeg"/><Relationship Id="rId164" Type="http://schemas.openxmlformats.org/officeDocument/2006/relationships/image" Target="media/image172.jpeg"/><Relationship Id="rId163" Type="http://schemas.openxmlformats.org/officeDocument/2006/relationships/image" Target="media/image171.jpeg"/><Relationship Id="rId162" Type="http://schemas.openxmlformats.org/officeDocument/2006/relationships/image" Target="media/image170.jpeg"/><Relationship Id="rId161" Type="http://schemas.openxmlformats.org/officeDocument/2006/relationships/image" Target="media/image169.jpeg"/><Relationship Id="rId160" Type="http://schemas.openxmlformats.org/officeDocument/2006/relationships/image" Target="media/image168.jpeg"/><Relationship Id="rId16" Type="http://schemas.openxmlformats.org/officeDocument/2006/relationships/image" Target="media/image24.jpeg"/><Relationship Id="rId159" Type="http://schemas.openxmlformats.org/officeDocument/2006/relationships/image" Target="media/image167.jpeg"/><Relationship Id="rId158" Type="http://schemas.openxmlformats.org/officeDocument/2006/relationships/image" Target="media/image166.jpeg"/><Relationship Id="rId157" Type="http://schemas.openxmlformats.org/officeDocument/2006/relationships/image" Target="media/image165.jpeg"/><Relationship Id="rId156" Type="http://schemas.openxmlformats.org/officeDocument/2006/relationships/image" Target="media/image164.jpeg"/><Relationship Id="rId155" Type="http://schemas.openxmlformats.org/officeDocument/2006/relationships/image" Target="media/image163.jpeg"/><Relationship Id="rId154" Type="http://schemas.openxmlformats.org/officeDocument/2006/relationships/image" Target="media/image162.jpeg"/><Relationship Id="rId153" Type="http://schemas.openxmlformats.org/officeDocument/2006/relationships/image" Target="media/image161.jpeg"/><Relationship Id="rId152" Type="http://schemas.openxmlformats.org/officeDocument/2006/relationships/image" Target="media/image160.jpeg"/><Relationship Id="rId151" Type="http://schemas.openxmlformats.org/officeDocument/2006/relationships/image" Target="media/image159.jpeg"/><Relationship Id="rId150" Type="http://schemas.openxmlformats.org/officeDocument/2006/relationships/image" Target="media/image158.jpeg"/><Relationship Id="rId15" Type="http://schemas.openxmlformats.org/officeDocument/2006/relationships/image" Target="media/image23.jpeg"/><Relationship Id="rId149" Type="http://schemas.openxmlformats.org/officeDocument/2006/relationships/image" Target="media/image157.jpeg"/><Relationship Id="rId148" Type="http://schemas.openxmlformats.org/officeDocument/2006/relationships/image" Target="media/image156.jpeg"/><Relationship Id="rId147" Type="http://schemas.openxmlformats.org/officeDocument/2006/relationships/image" Target="media/image155.jpeg"/><Relationship Id="rId146" Type="http://schemas.openxmlformats.org/officeDocument/2006/relationships/image" Target="media/image154.jpeg"/><Relationship Id="rId145" Type="http://schemas.openxmlformats.org/officeDocument/2006/relationships/image" Target="media/image153.jpeg"/><Relationship Id="rId144" Type="http://schemas.openxmlformats.org/officeDocument/2006/relationships/image" Target="media/image152.jpeg"/><Relationship Id="rId143" Type="http://schemas.openxmlformats.org/officeDocument/2006/relationships/image" Target="media/image151.jpeg"/><Relationship Id="rId142" Type="http://schemas.openxmlformats.org/officeDocument/2006/relationships/image" Target="media/image150.jpeg"/><Relationship Id="rId141" Type="http://schemas.openxmlformats.org/officeDocument/2006/relationships/image" Target="media/image149.jpeg"/><Relationship Id="rId140" Type="http://schemas.openxmlformats.org/officeDocument/2006/relationships/image" Target="media/image148.jpeg"/><Relationship Id="rId14" Type="http://schemas.openxmlformats.org/officeDocument/2006/relationships/image" Target="media/image22.jpeg"/><Relationship Id="rId139" Type="http://schemas.openxmlformats.org/officeDocument/2006/relationships/image" Target="media/image147.jpeg"/><Relationship Id="rId138" Type="http://schemas.openxmlformats.org/officeDocument/2006/relationships/image" Target="media/image146.png"/><Relationship Id="rId137" Type="http://schemas.openxmlformats.org/officeDocument/2006/relationships/image" Target="media/image145.jpeg"/><Relationship Id="rId136" Type="http://schemas.openxmlformats.org/officeDocument/2006/relationships/image" Target="media/image144.jpeg"/><Relationship Id="rId135" Type="http://schemas.openxmlformats.org/officeDocument/2006/relationships/image" Target="media/image143.jpeg"/><Relationship Id="rId134" Type="http://schemas.openxmlformats.org/officeDocument/2006/relationships/image" Target="media/image142.jpeg"/><Relationship Id="rId133" Type="http://schemas.openxmlformats.org/officeDocument/2006/relationships/image" Target="media/image141.jpeg"/><Relationship Id="rId132" Type="http://schemas.openxmlformats.org/officeDocument/2006/relationships/image" Target="media/image140.jpeg"/><Relationship Id="rId131" Type="http://schemas.openxmlformats.org/officeDocument/2006/relationships/image" Target="media/image139.jpeg"/><Relationship Id="rId130" Type="http://schemas.openxmlformats.org/officeDocument/2006/relationships/image" Target="media/image138.jpeg"/><Relationship Id="rId13" Type="http://schemas.openxmlformats.org/officeDocument/2006/relationships/image" Target="media/image21.jpeg"/><Relationship Id="rId129" Type="http://schemas.openxmlformats.org/officeDocument/2006/relationships/image" Target="media/image137.jpeg"/><Relationship Id="rId128" Type="http://schemas.openxmlformats.org/officeDocument/2006/relationships/image" Target="media/image136.jpeg"/><Relationship Id="rId127" Type="http://schemas.openxmlformats.org/officeDocument/2006/relationships/image" Target="media/image135.jpeg"/><Relationship Id="rId126" Type="http://schemas.openxmlformats.org/officeDocument/2006/relationships/image" Target="media/image134.jpeg"/><Relationship Id="rId125" Type="http://schemas.openxmlformats.org/officeDocument/2006/relationships/image" Target="media/image133.jpeg"/><Relationship Id="rId124" Type="http://schemas.openxmlformats.org/officeDocument/2006/relationships/image" Target="media/image132.jpeg"/><Relationship Id="rId123" Type="http://schemas.openxmlformats.org/officeDocument/2006/relationships/image" Target="media/image131.jpeg"/><Relationship Id="rId122" Type="http://schemas.openxmlformats.org/officeDocument/2006/relationships/image" Target="media/image130.jpeg"/><Relationship Id="rId121" Type="http://schemas.openxmlformats.org/officeDocument/2006/relationships/image" Target="media/image129.png"/><Relationship Id="rId120" Type="http://schemas.openxmlformats.org/officeDocument/2006/relationships/image" Target="media/image128.jpeg"/><Relationship Id="rId12" Type="http://schemas.openxmlformats.org/officeDocument/2006/relationships/image" Target="media/image20.jpeg"/><Relationship Id="rId119" Type="http://schemas.openxmlformats.org/officeDocument/2006/relationships/image" Target="media/image127.jpeg"/><Relationship Id="rId118" Type="http://schemas.openxmlformats.org/officeDocument/2006/relationships/image" Target="media/image126.jpeg"/><Relationship Id="rId117" Type="http://schemas.openxmlformats.org/officeDocument/2006/relationships/image" Target="media/image125.jpeg"/><Relationship Id="rId116" Type="http://schemas.openxmlformats.org/officeDocument/2006/relationships/image" Target="media/image124.jpeg"/><Relationship Id="rId115" Type="http://schemas.openxmlformats.org/officeDocument/2006/relationships/image" Target="media/image123.jpeg"/><Relationship Id="rId114" Type="http://schemas.openxmlformats.org/officeDocument/2006/relationships/image" Target="media/image122.jpeg"/><Relationship Id="rId113" Type="http://schemas.openxmlformats.org/officeDocument/2006/relationships/image" Target="media/image121.jpeg"/><Relationship Id="rId112" Type="http://schemas.openxmlformats.org/officeDocument/2006/relationships/image" Target="media/image120.jpeg"/><Relationship Id="rId111" Type="http://schemas.openxmlformats.org/officeDocument/2006/relationships/image" Target="media/image119.jpeg"/><Relationship Id="rId110" Type="http://schemas.openxmlformats.org/officeDocument/2006/relationships/image" Target="media/image118.jpeg"/><Relationship Id="rId11" Type="http://schemas.openxmlformats.org/officeDocument/2006/relationships/image" Target="media/image19.jpeg"/><Relationship Id="rId109" Type="http://schemas.openxmlformats.org/officeDocument/2006/relationships/image" Target="media/image117.jpeg"/><Relationship Id="rId108" Type="http://schemas.openxmlformats.org/officeDocument/2006/relationships/image" Target="media/image116.jpeg"/><Relationship Id="rId107" Type="http://schemas.openxmlformats.org/officeDocument/2006/relationships/image" Target="media/image115.jpeg"/><Relationship Id="rId106" Type="http://schemas.openxmlformats.org/officeDocument/2006/relationships/image" Target="media/image114.jpeg"/><Relationship Id="rId105" Type="http://schemas.openxmlformats.org/officeDocument/2006/relationships/image" Target="media/image113.jpeg"/><Relationship Id="rId104" Type="http://schemas.openxmlformats.org/officeDocument/2006/relationships/image" Target="media/image112.jpeg"/><Relationship Id="rId103" Type="http://schemas.openxmlformats.org/officeDocument/2006/relationships/image" Target="media/image111.jpeg"/><Relationship Id="rId102" Type="http://schemas.openxmlformats.org/officeDocument/2006/relationships/image" Target="media/image110.jpeg"/><Relationship Id="rId101" Type="http://schemas.openxmlformats.org/officeDocument/2006/relationships/image" Target="media/image109.jpeg"/><Relationship Id="rId100" Type="http://schemas.openxmlformats.org/officeDocument/2006/relationships/image" Target="media/image108.jpeg"/><Relationship Id="rId10" Type="http://schemas.openxmlformats.org/officeDocument/2006/relationships/image" Target="NULL" TargetMode="External"/><Relationship Id="rId1" Type="http://schemas.openxmlformats.org/officeDocument/2006/relationships/image" Target="media/image11.png"/></Relationships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theme" Target="theme/theme1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2" Type="http://schemas.openxmlformats.org/officeDocument/2006/relationships/styles" Target="styles.xml"/><Relationship Id="rId11" Type="http://www.wps.cn/officeDocument/2020/cellImage" Target="cellimages.xml"/><Relationship Id="rId10" Type="http://schemas.openxmlformats.org/officeDocument/2006/relationships/sharedStrings" Target="sharedStrings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4" Type="http://schemas.openxmlformats.org/officeDocument/2006/relationships/image" Target="../media/image4.jpeg"/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jpeg"/><Relationship Id="rId1" Type="http://schemas.openxmlformats.org/officeDocument/2006/relationships/image" Target="../media/image5.jpeg"/></Relationships>
</file>

<file path=xl/drawings/_rels/drawing3.xml.rels><?xml version="1.0" encoding="UTF-8" standalone="yes"?>
<Relationships xmlns="http://schemas.openxmlformats.org/package/2006/relationships"><Relationship Id="rId4" Type="http://schemas.openxmlformats.org/officeDocument/2006/relationships/image" Target="../media/image10.jpeg"/><Relationship Id="rId3" Type="http://schemas.openxmlformats.org/officeDocument/2006/relationships/image" Target="../media/image9.jpeg"/><Relationship Id="rId2" Type="http://schemas.openxmlformats.org/officeDocument/2006/relationships/image" Target="../media/image8.jpeg"/><Relationship Id="rId1" Type="http://schemas.openxmlformats.org/officeDocument/2006/relationships/image" Target="../media/image7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7</xdr:col>
      <xdr:colOff>581025</xdr:colOff>
      <xdr:row>20</xdr:row>
      <xdr:rowOff>0</xdr:rowOff>
    </xdr:from>
    <xdr:to>
      <xdr:col>7</xdr:col>
      <xdr:colOff>1351280</xdr:colOff>
      <xdr:row>20</xdr:row>
      <xdr:rowOff>1027430</xdr:rowOff>
    </xdr:to>
    <xdr:pic>
      <xdr:nvPicPr>
        <xdr:cNvPr id="5" name="图片 4" descr="43ff5275e69f09afe5392f4970c946c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0109835" y="19190335"/>
          <a:ext cx="770255" cy="1027430"/>
        </a:xfrm>
        <a:prstGeom prst="rect">
          <a:avLst/>
        </a:prstGeom>
      </xdr:spPr>
    </xdr:pic>
    <xdr:clientData/>
  </xdr:twoCellAnchor>
  <xdr:twoCellAnchor>
    <xdr:from>
      <xdr:col>7</xdr:col>
      <xdr:colOff>338455</xdr:colOff>
      <xdr:row>15</xdr:row>
      <xdr:rowOff>21590</xdr:rowOff>
    </xdr:from>
    <xdr:to>
      <xdr:col>7</xdr:col>
      <xdr:colOff>1709420</xdr:colOff>
      <xdr:row>15</xdr:row>
      <xdr:rowOff>1049655</xdr:rowOff>
    </xdr:to>
    <xdr:pic>
      <xdr:nvPicPr>
        <xdr:cNvPr id="12" name="ID_8FBC1DA3483242FFAC15001EAC9CFC80" descr="84b158e6ecbc83f45747f38813080dd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9867265" y="14492605"/>
          <a:ext cx="1370965" cy="1028065"/>
        </a:xfrm>
        <a:prstGeom prst="rect">
          <a:avLst/>
        </a:prstGeom>
      </xdr:spPr>
    </xdr:pic>
    <xdr:clientData/>
  </xdr:twoCellAnchor>
  <xdr:twoCellAnchor>
    <xdr:from>
      <xdr:col>7</xdr:col>
      <xdr:colOff>638810</xdr:colOff>
      <xdr:row>21</xdr:row>
      <xdr:rowOff>21590</xdr:rowOff>
    </xdr:from>
    <xdr:to>
      <xdr:col>7</xdr:col>
      <xdr:colOff>1409065</xdr:colOff>
      <xdr:row>21</xdr:row>
      <xdr:rowOff>1049020</xdr:rowOff>
    </xdr:to>
    <xdr:pic>
      <xdr:nvPicPr>
        <xdr:cNvPr id="17" name="ID_879A599F688C4DFBA8A982A25B7D4B94" descr="af51573c18a6211ec62f732a14eccc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0167620" y="20278725"/>
          <a:ext cx="770255" cy="1027430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35</xdr:row>
      <xdr:rowOff>0</xdr:rowOff>
    </xdr:from>
    <xdr:to>
      <xdr:col>7</xdr:col>
      <xdr:colOff>2000250</xdr:colOff>
      <xdr:row>35</xdr:row>
      <xdr:rowOff>0</xdr:rowOff>
    </xdr:to>
    <xdr:pic>
      <xdr:nvPicPr>
        <xdr:cNvPr id="83" name="图片 82"/>
        <xdr:cNvPicPr>
          <a:picLocks noChangeAspect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8810" y="33908365"/>
          <a:ext cx="1931035" cy="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7</xdr:col>
      <xdr:colOff>247650</xdr:colOff>
      <xdr:row>36</xdr:row>
      <xdr:rowOff>0</xdr:rowOff>
    </xdr:from>
    <xdr:to>
      <xdr:col>7</xdr:col>
      <xdr:colOff>1611630</xdr:colOff>
      <xdr:row>36</xdr:row>
      <xdr:rowOff>898525</xdr:rowOff>
    </xdr:to>
    <xdr:pic>
      <xdr:nvPicPr>
        <xdr:cNvPr id="30" name="图片 29" descr="c6cb08d60af65004fb5395393610b47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0079990" y="50663475"/>
          <a:ext cx="1363980" cy="898525"/>
        </a:xfrm>
        <a:prstGeom prst="rect">
          <a:avLst/>
        </a:prstGeom>
      </xdr:spPr>
    </xdr:pic>
    <xdr:clientData/>
  </xdr:twoCellAnchor>
  <xdr:twoCellAnchor editAs="oneCell">
    <xdr:from>
      <xdr:col>7</xdr:col>
      <xdr:colOff>277495</xdr:colOff>
      <xdr:row>36</xdr:row>
      <xdr:rowOff>673735</xdr:rowOff>
    </xdr:from>
    <xdr:to>
      <xdr:col>7</xdr:col>
      <xdr:colOff>1524000</xdr:colOff>
      <xdr:row>36</xdr:row>
      <xdr:rowOff>1907540</xdr:rowOff>
    </xdr:to>
    <xdr:pic>
      <xdr:nvPicPr>
        <xdr:cNvPr id="31" name="图片 30" descr="57f14f5851b6c3d2d807b46d95494c9e"/>
        <xdr:cNvPicPr>
          <a:picLocks noChangeAspect="1"/>
        </xdr:cNvPicPr>
      </xdr:nvPicPr>
      <xdr:blipFill>
        <a:blip r:embed="rId2"/>
        <a:srcRect l="25443" t="-17657" r="13706" b="50790"/>
        <a:stretch>
          <a:fillRect/>
        </a:stretch>
      </xdr:blipFill>
      <xdr:spPr>
        <a:xfrm>
          <a:off x="10109835" y="51337210"/>
          <a:ext cx="1246505" cy="123380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7</xdr:col>
      <xdr:colOff>59690</xdr:colOff>
      <xdr:row>18</xdr:row>
      <xdr:rowOff>5715</xdr:rowOff>
    </xdr:from>
    <xdr:to>
      <xdr:col>7</xdr:col>
      <xdr:colOff>1017270</xdr:colOff>
      <xdr:row>18</xdr:row>
      <xdr:rowOff>1057275</xdr:rowOff>
    </xdr:to>
    <xdr:pic>
      <xdr:nvPicPr>
        <xdr:cNvPr id="11" name="图片 10" descr="微信图片_20250228092100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 rot="5400000">
          <a:off x="10824210" y="17739360"/>
          <a:ext cx="1051560" cy="957580"/>
        </a:xfrm>
        <a:prstGeom prst="rect">
          <a:avLst/>
        </a:prstGeom>
      </xdr:spPr>
    </xdr:pic>
    <xdr:clientData/>
  </xdr:twoCellAnchor>
  <xdr:twoCellAnchor editAs="oneCell">
    <xdr:from>
      <xdr:col>7</xdr:col>
      <xdr:colOff>1054735</xdr:colOff>
      <xdr:row>18</xdr:row>
      <xdr:rowOff>35560</xdr:rowOff>
    </xdr:from>
    <xdr:to>
      <xdr:col>8</xdr:col>
      <xdr:colOff>0</xdr:colOff>
      <xdr:row>18</xdr:row>
      <xdr:rowOff>1057910</xdr:rowOff>
    </xdr:to>
    <xdr:pic>
      <xdr:nvPicPr>
        <xdr:cNvPr id="19" name="图片 18" descr="微信图片_2025022809503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 rot="5400000">
          <a:off x="11791950" y="17796510"/>
          <a:ext cx="1022350" cy="873760"/>
        </a:xfrm>
        <a:prstGeom prst="rect">
          <a:avLst/>
        </a:prstGeom>
      </xdr:spPr>
    </xdr:pic>
    <xdr:clientData/>
  </xdr:twoCellAnchor>
  <xdr:twoCellAnchor editAs="oneCell">
    <xdr:from>
      <xdr:col>7</xdr:col>
      <xdr:colOff>1041400</xdr:colOff>
      <xdr:row>21</xdr:row>
      <xdr:rowOff>38100</xdr:rowOff>
    </xdr:from>
    <xdr:to>
      <xdr:col>8</xdr:col>
      <xdr:colOff>10160</xdr:colOff>
      <xdr:row>21</xdr:row>
      <xdr:rowOff>797560</xdr:rowOff>
    </xdr:to>
    <xdr:pic>
      <xdr:nvPicPr>
        <xdr:cNvPr id="27" name="图片 26" descr="微信图片_2025022811374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1852910" y="20925155"/>
          <a:ext cx="897255" cy="759460"/>
        </a:xfrm>
        <a:prstGeom prst="rect">
          <a:avLst/>
        </a:prstGeom>
      </xdr:spPr>
    </xdr:pic>
    <xdr:clientData/>
  </xdr:twoCellAnchor>
  <xdr:twoCellAnchor editAs="oneCell">
    <xdr:from>
      <xdr:col>6</xdr:col>
      <xdr:colOff>1882775</xdr:colOff>
      <xdr:row>21</xdr:row>
      <xdr:rowOff>45085</xdr:rowOff>
    </xdr:from>
    <xdr:to>
      <xdr:col>7</xdr:col>
      <xdr:colOff>1010285</xdr:colOff>
      <xdr:row>21</xdr:row>
      <xdr:rowOff>800735</xdr:rowOff>
    </xdr:to>
    <xdr:pic>
      <xdr:nvPicPr>
        <xdr:cNvPr id="29" name="图片 28" descr="微信图片_202502281137401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0811510" y="20932140"/>
          <a:ext cx="1010285" cy="75565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Z74"/>
  <sheetViews>
    <sheetView zoomScale="85" zoomScaleNormal="85" workbookViewId="0">
      <selection activeCell="P3" sqref="P3"/>
    </sheetView>
  </sheetViews>
  <sheetFormatPr defaultColWidth="9" defaultRowHeight="17.6"/>
  <cols>
    <col min="1" max="1" width="11.0884955752212" style="53" customWidth="1"/>
    <col min="2" max="2" width="19.2654867256637" style="18" customWidth="1"/>
    <col min="3" max="3" width="12.9115044247788" style="15" customWidth="1"/>
    <col min="4" max="4" width="20.9115044247788" style="53" customWidth="1"/>
    <col min="5" max="5" width="24.2654867256637" style="54" customWidth="1"/>
    <col min="6" max="6" width="19.6283185840708" style="15" customWidth="1"/>
    <col min="7" max="7" width="24.7256637168142" style="55" customWidth="1"/>
    <col min="8" max="8" width="26.9115044247788" style="53" customWidth="1"/>
    <col min="9" max="9" width="16.3716814159292" style="54" customWidth="1"/>
    <col min="10" max="16384" width="9" style="53"/>
  </cols>
  <sheetData>
    <row r="1" ht="31" customHeight="1" spans="1:9">
      <c r="A1" s="56" t="s">
        <v>0</v>
      </c>
      <c r="B1" s="57"/>
      <c r="C1" s="57"/>
      <c r="D1" s="57"/>
      <c r="E1" s="57"/>
      <c r="F1" s="57"/>
      <c r="G1" s="57"/>
      <c r="H1" s="57"/>
      <c r="I1" s="65"/>
    </row>
    <row r="2" ht="17.65" spans="1:9">
      <c r="A2" s="58" t="s">
        <v>1</v>
      </c>
      <c r="B2" s="23" t="s">
        <v>2</v>
      </c>
      <c r="C2" s="22" t="s">
        <v>3</v>
      </c>
      <c r="D2" s="58" t="s">
        <v>4</v>
      </c>
      <c r="E2" s="59" t="s">
        <v>5</v>
      </c>
      <c r="F2" s="22" t="s">
        <v>6</v>
      </c>
      <c r="G2" s="58" t="s">
        <v>7</v>
      </c>
      <c r="H2" s="58" t="s">
        <v>8</v>
      </c>
      <c r="I2" s="59" t="s">
        <v>9</v>
      </c>
    </row>
    <row r="3" s="52" customFormat="1" ht="78.05" spans="1:26">
      <c r="A3" s="24">
        <v>1</v>
      </c>
      <c r="B3" s="24" t="s">
        <v>10</v>
      </c>
      <c r="C3" s="24">
        <v>12</v>
      </c>
      <c r="D3" s="24" t="s">
        <v>11</v>
      </c>
      <c r="E3" s="24" t="s">
        <v>12</v>
      </c>
      <c r="F3" s="24"/>
      <c r="G3" s="24"/>
      <c r="H3" s="41" t="str">
        <f>_xlfn.DISPIMG("ID_6EEF60E990514425A0316A35CC09EE58",1)</f>
        <v>=DISPIMG("ID_6EEF60E990514425A0316A35CC09EE58",1)</v>
      </c>
      <c r="I3" s="32" t="s">
        <v>13</v>
      </c>
      <c r="J3" s="66"/>
      <c r="K3" s="66"/>
      <c r="L3" s="66"/>
      <c r="M3" s="66"/>
      <c r="N3" s="66"/>
      <c r="O3" s="66"/>
      <c r="P3" s="66"/>
      <c r="Q3" s="66"/>
      <c r="R3" s="66"/>
      <c r="S3" s="66"/>
      <c r="T3" s="66"/>
      <c r="U3" s="66"/>
      <c r="V3" s="66"/>
      <c r="W3" s="66"/>
      <c r="X3" s="66"/>
      <c r="Y3" s="66"/>
      <c r="Z3" s="66"/>
    </row>
    <row r="4" s="52" customFormat="1" ht="83.7" spans="1:26">
      <c r="A4" s="24">
        <v>2</v>
      </c>
      <c r="B4" s="27" t="s">
        <v>14</v>
      </c>
      <c r="C4" s="24">
        <v>1</v>
      </c>
      <c r="D4" s="24" t="s">
        <v>15</v>
      </c>
      <c r="E4" s="24" t="s">
        <v>16</v>
      </c>
      <c r="F4" s="24"/>
      <c r="G4" s="24"/>
      <c r="H4" s="41" t="str">
        <f>_xlfn.DISPIMG("ID_AEC944ED3701489D80A5F46E81CAD281",1)</f>
        <v>=DISPIMG("ID_AEC944ED3701489D80A5F46E81CAD281",1)</v>
      </c>
      <c r="I4" s="32" t="s">
        <v>17</v>
      </c>
      <c r="J4" s="66"/>
      <c r="K4" s="66"/>
      <c r="L4" s="66"/>
      <c r="M4" s="66"/>
      <c r="N4" s="66"/>
      <c r="O4" s="66"/>
      <c r="P4" s="66"/>
      <c r="Q4" s="66"/>
      <c r="R4" s="66"/>
      <c r="S4" s="66"/>
      <c r="T4" s="66"/>
      <c r="U4" s="66"/>
      <c r="V4" s="66"/>
      <c r="W4" s="66"/>
      <c r="X4" s="66"/>
      <c r="Y4" s="66"/>
      <c r="Z4" s="66"/>
    </row>
    <row r="5" s="52" customFormat="1" ht="84.15" spans="1:26">
      <c r="A5" s="24">
        <v>3</v>
      </c>
      <c r="B5" s="24" t="s">
        <v>18</v>
      </c>
      <c r="C5" s="24">
        <v>1</v>
      </c>
      <c r="D5" s="27" t="s">
        <v>15</v>
      </c>
      <c r="E5" s="24" t="s">
        <v>16</v>
      </c>
      <c r="F5" s="24"/>
      <c r="G5" s="24"/>
      <c r="H5" s="41" t="str">
        <f>_xlfn.DISPIMG("ID_E406123805844A8891E8F02A44868888",1)</f>
        <v>=DISPIMG("ID_E406123805844A8891E8F02A44868888",1)</v>
      </c>
      <c r="I5" s="32" t="s">
        <v>19</v>
      </c>
      <c r="J5" s="66"/>
      <c r="K5" s="66"/>
      <c r="L5" s="66"/>
      <c r="M5" s="66"/>
      <c r="N5" s="66"/>
      <c r="O5" s="66"/>
      <c r="P5" s="66"/>
      <c r="Q5" s="66"/>
      <c r="R5" s="66"/>
      <c r="S5" s="66"/>
      <c r="T5" s="66"/>
      <c r="U5" s="66"/>
      <c r="V5" s="66"/>
      <c r="W5" s="66"/>
      <c r="X5" s="66"/>
      <c r="Y5" s="66"/>
      <c r="Z5" s="66"/>
    </row>
    <row r="6" s="52" customFormat="1" ht="79.15" spans="1:26">
      <c r="A6" s="24">
        <v>4</v>
      </c>
      <c r="B6" s="24" t="s">
        <v>20</v>
      </c>
      <c r="C6" s="24">
        <v>10</v>
      </c>
      <c r="D6" s="24" t="s">
        <v>21</v>
      </c>
      <c r="E6" s="24" t="s">
        <v>22</v>
      </c>
      <c r="F6" s="24"/>
      <c r="G6" s="24"/>
      <c r="H6" s="24" t="str">
        <f>_xlfn.DISPIMG("ID_24ECF4A8ED7844B782BB236A434A94C0",1)</f>
        <v>=DISPIMG("ID_24ECF4A8ED7844B782BB236A434A94C0",1)</v>
      </c>
      <c r="I6" s="32" t="s">
        <v>23</v>
      </c>
      <c r="J6" s="66"/>
      <c r="K6" s="66"/>
      <c r="L6" s="66"/>
      <c r="M6" s="66"/>
      <c r="N6" s="66"/>
      <c r="O6" s="66"/>
      <c r="P6" s="66"/>
      <c r="Q6" s="66"/>
      <c r="R6" s="66"/>
      <c r="S6" s="66"/>
      <c r="T6" s="66"/>
      <c r="U6" s="66"/>
      <c r="V6" s="66"/>
      <c r="W6" s="66"/>
      <c r="X6" s="66"/>
      <c r="Y6" s="66"/>
      <c r="Z6" s="66"/>
    </row>
    <row r="7" s="52" customFormat="1" ht="148.4" spans="1:26">
      <c r="A7" s="24">
        <v>5</v>
      </c>
      <c r="B7" s="24" t="s">
        <v>24</v>
      </c>
      <c r="C7" s="24">
        <v>2</v>
      </c>
      <c r="D7" s="24" t="s">
        <v>25</v>
      </c>
      <c r="E7" s="24" t="s">
        <v>26</v>
      </c>
      <c r="F7" s="24"/>
      <c r="G7" s="24"/>
      <c r="H7" s="41" t="str">
        <f>_xlfn.DISPIMG("ID_40E96B2C07114604AF4E893AAEBA722F",1)</f>
        <v>=DISPIMG("ID_40E96B2C07114604AF4E893AAEBA722F",1)</v>
      </c>
      <c r="I7" s="32" t="s">
        <v>27</v>
      </c>
      <c r="J7" s="66"/>
      <c r="K7" s="66"/>
      <c r="L7" s="66"/>
      <c r="M7" s="66"/>
      <c r="N7" s="66"/>
      <c r="O7" s="66"/>
      <c r="P7" s="66"/>
      <c r="Q7" s="66"/>
      <c r="R7" s="66"/>
      <c r="S7" s="66"/>
      <c r="T7" s="66"/>
      <c r="U7" s="66"/>
      <c r="V7" s="66"/>
      <c r="W7" s="66"/>
      <c r="X7" s="66"/>
      <c r="Y7" s="66"/>
      <c r="Z7" s="66"/>
    </row>
    <row r="8" s="43" customFormat="1" ht="81.6" spans="1:9">
      <c r="A8" s="24">
        <v>6</v>
      </c>
      <c r="B8" s="27" t="s">
        <v>28</v>
      </c>
      <c r="C8" s="24">
        <v>3</v>
      </c>
      <c r="D8" s="24" t="s">
        <v>29</v>
      </c>
      <c r="E8" s="27" t="s">
        <v>30</v>
      </c>
      <c r="F8" s="24"/>
      <c r="G8" s="24"/>
      <c r="H8" s="24" t="str">
        <f>_xlfn.DISPIMG("ID_7E45BC5DAFEB4D23BE2EC4B52BE3D90B",1)</f>
        <v>=DISPIMG("ID_7E45BC5DAFEB4D23BE2EC4B52BE3D90B",1)</v>
      </c>
      <c r="I8" s="32" t="s">
        <v>31</v>
      </c>
    </row>
    <row r="9" s="15" customFormat="1" ht="78.5" spans="1:9">
      <c r="A9" s="24">
        <v>7</v>
      </c>
      <c r="B9" s="27" t="s">
        <v>32</v>
      </c>
      <c r="C9" s="24">
        <v>7</v>
      </c>
      <c r="D9" s="24" t="s">
        <v>33</v>
      </c>
      <c r="E9" s="27" t="s">
        <v>34</v>
      </c>
      <c r="F9" s="24"/>
      <c r="G9" s="24"/>
      <c r="H9" s="38" t="str">
        <f>_xlfn.DISPIMG("ID_E341AF7C69774251ADD3F5FAC2B905D6",1)</f>
        <v>=DISPIMG("ID_E341AF7C69774251ADD3F5FAC2B905D6",1)</v>
      </c>
      <c r="I9" s="32" t="s">
        <v>35</v>
      </c>
    </row>
    <row r="10" s="15" customFormat="1" ht="71.5" spans="1:9">
      <c r="A10" s="24">
        <v>8</v>
      </c>
      <c r="B10" s="27" t="s">
        <v>36</v>
      </c>
      <c r="C10" s="24">
        <v>62</v>
      </c>
      <c r="D10" s="24" t="s">
        <v>37</v>
      </c>
      <c r="E10" s="27" t="s">
        <v>38</v>
      </c>
      <c r="F10" s="24"/>
      <c r="G10" s="24"/>
      <c r="H10" s="38" t="str">
        <f>_xlfn.DISPIMG("ID_8788DAA6B4D64E80AB305EB6612F70F6",1)</f>
        <v>=DISPIMG("ID_8788DAA6B4D64E80AB305EB6612F70F6",1)</v>
      </c>
      <c r="I10" s="32" t="s">
        <v>23</v>
      </c>
    </row>
    <row r="11" s="15" customFormat="1" ht="75" spans="1:9">
      <c r="A11" s="24">
        <v>9</v>
      </c>
      <c r="B11" s="27" t="s">
        <v>39</v>
      </c>
      <c r="C11" s="24">
        <v>6</v>
      </c>
      <c r="D11" s="24" t="s">
        <v>40</v>
      </c>
      <c r="E11" s="27" t="s">
        <v>41</v>
      </c>
      <c r="F11" s="24"/>
      <c r="G11" s="24"/>
      <c r="H11" s="24" t="str">
        <f>_xlfn.DISPIMG("ID_DC22482FDFB14464A9BDABDB6525EF42",1)</f>
        <v>=DISPIMG("ID_DC22482FDFB14464A9BDABDB6525EF42",1)</v>
      </c>
      <c r="I11" s="32" t="s">
        <v>42</v>
      </c>
    </row>
    <row r="12" s="15" customFormat="1" ht="74.1" spans="1:9">
      <c r="A12" s="24">
        <v>10</v>
      </c>
      <c r="B12" s="27" t="s">
        <v>43</v>
      </c>
      <c r="C12" s="24">
        <v>8</v>
      </c>
      <c r="D12" s="24" t="s">
        <v>44</v>
      </c>
      <c r="E12" s="27" t="s">
        <v>45</v>
      </c>
      <c r="F12" s="24"/>
      <c r="G12" s="24"/>
      <c r="H12" s="24" t="str">
        <f>_xlfn.DISPIMG("ID_919EE0B41AF543E5A8CD13C7339F8BF0",1)</f>
        <v>=DISPIMG("ID_919EE0B41AF543E5A8CD13C7339F8BF0",1)</v>
      </c>
      <c r="I12" s="32" t="s">
        <v>19</v>
      </c>
    </row>
    <row r="13" s="15" customFormat="1" ht="75.2" spans="1:9">
      <c r="A13" s="24">
        <v>11</v>
      </c>
      <c r="B13" s="27" t="s">
        <v>43</v>
      </c>
      <c r="C13" s="24">
        <v>1</v>
      </c>
      <c r="D13" s="24" t="s">
        <v>25</v>
      </c>
      <c r="E13" s="27" t="s">
        <v>46</v>
      </c>
      <c r="F13" s="24"/>
      <c r="G13" s="24"/>
      <c r="H13" s="41" t="str">
        <f>_xlfn.DISPIMG("ID_1EBAF052E3284576B99A7334A2B20D44",1)</f>
        <v>=DISPIMG("ID_1EBAF052E3284576B99A7334A2B20D44",1)</v>
      </c>
      <c r="I13" s="32" t="s">
        <v>19</v>
      </c>
    </row>
    <row r="14" s="15" customFormat="1" ht="77.2" spans="1:9">
      <c r="A14" s="24">
        <v>12</v>
      </c>
      <c r="B14" s="27" t="s">
        <v>47</v>
      </c>
      <c r="C14" s="24">
        <v>12</v>
      </c>
      <c r="D14" s="24" t="s">
        <v>48</v>
      </c>
      <c r="E14" s="27" t="s">
        <v>49</v>
      </c>
      <c r="F14" s="24"/>
      <c r="G14" s="24"/>
      <c r="H14" s="38" t="str">
        <f>_xlfn.DISPIMG("ID_0F7083504DCB4EA98D4B4BF2B475FA5E",1)</f>
        <v>=DISPIMG("ID_0F7083504DCB4EA98D4B4BF2B475FA5E",1)</v>
      </c>
      <c r="I14" s="32" t="s">
        <v>23</v>
      </c>
    </row>
    <row r="15" s="15" customFormat="1" ht="84.25" spans="1:9">
      <c r="A15" s="24">
        <v>13</v>
      </c>
      <c r="B15" s="27" t="s">
        <v>50</v>
      </c>
      <c r="C15" s="24">
        <v>68</v>
      </c>
      <c r="D15" s="24" t="s">
        <v>51</v>
      </c>
      <c r="E15" s="27" t="s">
        <v>52</v>
      </c>
      <c r="F15" s="24"/>
      <c r="G15" s="24"/>
      <c r="H15" s="38" t="str">
        <f>_xlfn.DISPIMG("ID_F90036ED33F04E9C8FDA35928B774FA6",1)</f>
        <v>=DISPIMG("ID_F90036ED33F04E9C8FDA35928B774FA6",1)</v>
      </c>
      <c r="I15" s="32" t="s">
        <v>31</v>
      </c>
    </row>
    <row r="16" s="15" customFormat="1" ht="84" customHeight="1" spans="1:9">
      <c r="A16" s="24">
        <v>14</v>
      </c>
      <c r="B16" s="27" t="s">
        <v>53</v>
      </c>
      <c r="C16" s="24">
        <v>40</v>
      </c>
      <c r="D16" s="24" t="s">
        <v>54</v>
      </c>
      <c r="E16" s="27" t="s">
        <v>55</v>
      </c>
      <c r="F16" s="24"/>
      <c r="G16" s="24"/>
      <c r="H16" s="38" t="str">
        <f>_xlfn.DISPIMG("ID_4422B22D1A6D4C4489FA5A47BEDABC6C",1)</f>
        <v>=DISPIMG("ID_4422B22D1A6D4C4489FA5A47BEDABC6C",1)</v>
      </c>
      <c r="I16" s="32" t="s">
        <v>56</v>
      </c>
    </row>
    <row r="17" s="15" customFormat="1" ht="84" customHeight="1" spans="1:9">
      <c r="A17" s="24">
        <v>15</v>
      </c>
      <c r="B17" s="27" t="s">
        <v>57</v>
      </c>
      <c r="C17" s="24">
        <v>40</v>
      </c>
      <c r="D17" s="24" t="s">
        <v>58</v>
      </c>
      <c r="E17" s="27" t="s">
        <v>59</v>
      </c>
      <c r="F17" s="24"/>
      <c r="G17" s="24"/>
      <c r="H17" s="38" t="str">
        <f>_xlfn.DISPIMG("ID_FAA01AB3A05244EB9A5EEDAC1788FC49",1)</f>
        <v>=DISPIMG("ID_FAA01AB3A05244EB9A5EEDAC1788FC49",1)</v>
      </c>
      <c r="I17" s="32" t="s">
        <v>56</v>
      </c>
    </row>
    <row r="18" s="15" customFormat="1" ht="61.3" spans="1:9">
      <c r="A18" s="24">
        <v>16</v>
      </c>
      <c r="B18" s="27" t="s">
        <v>60</v>
      </c>
      <c r="C18" s="24">
        <v>20</v>
      </c>
      <c r="D18" s="24" t="s">
        <v>61</v>
      </c>
      <c r="E18" s="27" t="s">
        <v>62</v>
      </c>
      <c r="F18" s="24"/>
      <c r="G18" s="24"/>
      <c r="H18" s="38" t="str">
        <f>_xlfn.DISPIMG("ID_0FDB06D1D4F347B8928329CA08F53028",1)</f>
        <v>=DISPIMG("ID_0FDB06D1D4F347B8928329CA08F53028",1)</v>
      </c>
      <c r="I18" s="32" t="s">
        <v>63</v>
      </c>
    </row>
    <row r="19" s="15" customFormat="1" ht="74.15" spans="1:9">
      <c r="A19" s="24">
        <v>17</v>
      </c>
      <c r="B19" s="27" t="s">
        <v>64</v>
      </c>
      <c r="C19" s="24">
        <v>4</v>
      </c>
      <c r="D19" s="24" t="s">
        <v>65</v>
      </c>
      <c r="E19" s="27" t="s">
        <v>66</v>
      </c>
      <c r="F19" s="24"/>
      <c r="G19" s="24"/>
      <c r="H19" s="38" t="str">
        <f>_xlfn.DISPIMG("ID_BAD93EBBD3EB4825820A0FE71F0250D8",1)</f>
        <v>=DISPIMG("ID_BAD93EBBD3EB4825820A0FE71F0250D8",1)</v>
      </c>
      <c r="I19" s="32" t="s">
        <v>67</v>
      </c>
    </row>
    <row r="20" s="15" customFormat="1" ht="68.15" spans="1:9">
      <c r="A20" s="24">
        <v>18</v>
      </c>
      <c r="B20" s="27" t="s">
        <v>68</v>
      </c>
      <c r="C20" s="24">
        <v>3</v>
      </c>
      <c r="D20" s="24" t="s">
        <v>69</v>
      </c>
      <c r="E20" s="27" t="s">
        <v>70</v>
      </c>
      <c r="F20" s="24"/>
      <c r="G20" s="24"/>
      <c r="H20" s="38" t="str">
        <f>_xlfn.DISPIMG("ID_A8E42A3264C44D439E9C28AC19DB30FC",1)</f>
        <v>=DISPIMG("ID_A8E42A3264C44D439E9C28AC19DB30FC",1)</v>
      </c>
      <c r="I20" s="32" t="s">
        <v>63</v>
      </c>
    </row>
    <row r="21" s="15" customFormat="1" ht="84" customHeight="1" spans="1:9">
      <c r="A21" s="24">
        <v>19</v>
      </c>
      <c r="B21" s="27" t="s">
        <v>71</v>
      </c>
      <c r="C21" s="24">
        <v>10</v>
      </c>
      <c r="D21" s="24" t="s">
        <v>72</v>
      </c>
      <c r="E21" s="27" t="s">
        <v>73</v>
      </c>
      <c r="F21" s="24"/>
      <c r="G21" s="24"/>
      <c r="H21" s="38" t="str">
        <f>_xlfn.DISPIMG("ID_C651872A0A0A41EE99B575ED0F4C630D",1)</f>
        <v>=DISPIMG("ID_C651872A0A0A41EE99B575ED0F4C630D",1)</v>
      </c>
      <c r="I21" s="32" t="s">
        <v>74</v>
      </c>
    </row>
    <row r="22" s="15" customFormat="1" ht="84" customHeight="1" spans="1:9">
      <c r="A22" s="24">
        <v>20</v>
      </c>
      <c r="B22" s="27" t="s">
        <v>75</v>
      </c>
      <c r="C22" s="24">
        <v>1</v>
      </c>
      <c r="D22" s="24" t="s">
        <v>76</v>
      </c>
      <c r="E22" s="27" t="s">
        <v>77</v>
      </c>
      <c r="F22" s="24"/>
      <c r="G22" s="24"/>
      <c r="H22" s="38" t="str">
        <f>_xlfn.DISPIMG("ID_5AC7A2B097B04F9F970932B76459A4A1",1)</f>
        <v>=DISPIMG("ID_5AC7A2B097B04F9F970932B76459A4A1",1)</v>
      </c>
      <c r="I22" s="32" t="s">
        <v>56</v>
      </c>
    </row>
    <row r="23" s="15" customFormat="1" ht="77.25" spans="1:9">
      <c r="A23" s="24">
        <v>21</v>
      </c>
      <c r="B23" s="27" t="s">
        <v>78</v>
      </c>
      <c r="C23" s="24">
        <v>10</v>
      </c>
      <c r="D23" s="27" t="s">
        <v>79</v>
      </c>
      <c r="E23" s="27" t="s">
        <v>80</v>
      </c>
      <c r="F23" s="24"/>
      <c r="G23" s="24"/>
      <c r="H23" s="38" t="str">
        <f>_xlfn.DISPIMG("ID_302846A82CF84EB78E286B86F0F69D6F",1)</f>
        <v>=DISPIMG("ID_302846A82CF84EB78E286B86F0F69D6F",1)</v>
      </c>
      <c r="I23" s="33" t="s">
        <v>81</v>
      </c>
    </row>
    <row r="24" s="15" customFormat="1" ht="78.5" spans="1:9">
      <c r="A24" s="24">
        <v>22</v>
      </c>
      <c r="B24" s="27" t="s">
        <v>82</v>
      </c>
      <c r="C24" s="24">
        <v>65</v>
      </c>
      <c r="D24" s="27" t="s">
        <v>79</v>
      </c>
      <c r="E24" s="27" t="s">
        <v>83</v>
      </c>
      <c r="F24" s="24"/>
      <c r="G24" s="24"/>
      <c r="H24" s="38" t="str">
        <f>_xlfn.DISPIMG("ID_0A5E48EEF87347AFB5DE63FA3B4C8303",1)</f>
        <v>=DISPIMG("ID_0A5E48EEF87347AFB5DE63FA3B4C8303",1)</v>
      </c>
      <c r="I24" s="34"/>
    </row>
    <row r="25" s="15" customFormat="1" ht="66.5" spans="1:9">
      <c r="A25" s="24">
        <v>23</v>
      </c>
      <c r="B25" s="27" t="s">
        <v>84</v>
      </c>
      <c r="C25" s="24">
        <v>3</v>
      </c>
      <c r="D25" s="27" t="s">
        <v>85</v>
      </c>
      <c r="E25" s="27" t="s">
        <v>86</v>
      </c>
      <c r="F25" s="24"/>
      <c r="G25" s="24"/>
      <c r="H25" s="38" t="str">
        <f>_xlfn.DISPIMG("ID_E428BEEC874B4F9DA34C9B0CAEF8A80C",1)</f>
        <v>=DISPIMG("ID_E428BEEC874B4F9DA34C9B0CAEF8A80C",1)</v>
      </c>
      <c r="I25" s="32" t="s">
        <v>87</v>
      </c>
    </row>
    <row r="26" s="15" customFormat="1" ht="67.25" spans="1:9">
      <c r="A26" s="24">
        <v>24</v>
      </c>
      <c r="B26" s="27" t="s">
        <v>88</v>
      </c>
      <c r="C26" s="24">
        <v>50</v>
      </c>
      <c r="D26" s="27" t="s">
        <v>89</v>
      </c>
      <c r="E26" s="27" t="s">
        <v>90</v>
      </c>
      <c r="F26" s="24"/>
      <c r="G26" s="24"/>
      <c r="H26" s="24" t="str">
        <f>_xlfn.DISPIMG("ID_ED25AFAAB9D8493BBF21034A7E332BAE",1)</f>
        <v>=DISPIMG("ID_ED25AFAAB9D8493BBF21034A7E332BAE",1)</v>
      </c>
      <c r="I26" s="33" t="s">
        <v>67</v>
      </c>
    </row>
    <row r="27" s="15" customFormat="1" ht="66.3" spans="1:9">
      <c r="A27" s="24">
        <v>25</v>
      </c>
      <c r="B27" s="27" t="s">
        <v>91</v>
      </c>
      <c r="C27" s="24">
        <v>25</v>
      </c>
      <c r="D27" s="27" t="s">
        <v>89</v>
      </c>
      <c r="E27" s="27" t="s">
        <v>90</v>
      </c>
      <c r="F27" s="24"/>
      <c r="G27" s="24"/>
      <c r="H27" s="24" t="str">
        <f>_xlfn.DISPIMG("ID_04472A980D4444FC82FCD397C110F262",1)</f>
        <v>=DISPIMG("ID_04472A980D4444FC82FCD397C110F262",1)</v>
      </c>
      <c r="I27" s="47"/>
    </row>
    <row r="28" s="15" customFormat="1" ht="61.45" spans="1:9">
      <c r="A28" s="24">
        <v>26</v>
      </c>
      <c r="B28" s="27" t="s">
        <v>92</v>
      </c>
      <c r="C28" s="24">
        <v>55</v>
      </c>
      <c r="D28" s="27" t="s">
        <v>89</v>
      </c>
      <c r="E28" s="27" t="s">
        <v>93</v>
      </c>
      <c r="F28" s="24"/>
      <c r="G28" s="24"/>
      <c r="H28" s="24" t="str">
        <f>_xlfn.DISPIMG("ID_5FF6F3B97AF2431083221EB3E3C15D23",1)</f>
        <v>=DISPIMG("ID_5FF6F3B97AF2431083221EB3E3C15D23",1)</v>
      </c>
      <c r="I28" s="47"/>
    </row>
    <row r="29" s="15" customFormat="1" ht="65.25" spans="1:9">
      <c r="A29" s="24">
        <v>27</v>
      </c>
      <c r="B29" s="27" t="s">
        <v>94</v>
      </c>
      <c r="C29" s="24">
        <v>60</v>
      </c>
      <c r="D29" s="27" t="s">
        <v>89</v>
      </c>
      <c r="E29" s="27" t="s">
        <v>95</v>
      </c>
      <c r="F29" s="24"/>
      <c r="G29" s="24"/>
      <c r="H29" s="38" t="str">
        <f>_xlfn.DISPIMG("ID_DF726A489EAF4407AABFAB9492F34084",1)</f>
        <v>=DISPIMG("ID_DF726A489EAF4407AABFAB9492F34084",1)</v>
      </c>
      <c r="I29" s="34"/>
    </row>
    <row r="30" s="15" customFormat="1" ht="74.1" spans="1:9">
      <c r="A30" s="24">
        <v>28</v>
      </c>
      <c r="B30" s="24" t="s">
        <v>96</v>
      </c>
      <c r="C30" s="24">
        <v>150</v>
      </c>
      <c r="D30" s="24" t="s">
        <v>97</v>
      </c>
      <c r="E30" s="27" t="s">
        <v>98</v>
      </c>
      <c r="F30" s="24"/>
      <c r="G30" s="24"/>
      <c r="H30" s="24" t="str">
        <f>_xlfn.DISPIMG("ID_B82B5D0A55B64F44BC633A268CABAD2B",1)</f>
        <v>=DISPIMG("ID_B82B5D0A55B64F44BC633A268CABAD2B",1)</v>
      </c>
      <c r="I30" s="32" t="s">
        <v>99</v>
      </c>
    </row>
    <row r="31" s="15" customFormat="1" ht="75" spans="1:9">
      <c r="A31" s="24">
        <v>29</v>
      </c>
      <c r="B31" s="27" t="s">
        <v>100</v>
      </c>
      <c r="C31" s="24">
        <v>780</v>
      </c>
      <c r="D31" s="24" t="s">
        <v>101</v>
      </c>
      <c r="E31" s="27" t="s">
        <v>102</v>
      </c>
      <c r="F31" s="24"/>
      <c r="G31" s="24"/>
      <c r="H31" s="24" t="str">
        <f>_xlfn.DISPIMG("ID_E7E644A1B9D8493A933A01F0149469F2",1)</f>
        <v>=DISPIMG("ID_E7E644A1B9D8493A933A01F0149469F2",1)</v>
      </c>
      <c r="I31" s="32" t="s">
        <v>99</v>
      </c>
    </row>
    <row r="32" s="15" customFormat="1" ht="77.95" spans="1:9">
      <c r="A32" s="24">
        <v>30</v>
      </c>
      <c r="B32" s="27" t="s">
        <v>103</v>
      </c>
      <c r="C32" s="24">
        <v>14</v>
      </c>
      <c r="D32" s="27" t="s">
        <v>79</v>
      </c>
      <c r="E32" s="27" t="s">
        <v>104</v>
      </c>
      <c r="F32" s="24"/>
      <c r="G32" s="24"/>
      <c r="H32" s="38" t="str">
        <f>_xlfn.DISPIMG("ID_B703EE55289749FFB9BE4FF44F6CC6C7",1)</f>
        <v>=DISPIMG("ID_B703EE55289749FFB9BE4FF44F6CC6C7",1)</v>
      </c>
      <c r="I32" s="32" t="s">
        <v>67</v>
      </c>
    </row>
    <row r="33" s="15" customFormat="1" ht="88.45" spans="1:9">
      <c r="A33" s="24">
        <v>31</v>
      </c>
      <c r="B33" s="27" t="s">
        <v>105</v>
      </c>
      <c r="C33" s="24">
        <v>8</v>
      </c>
      <c r="D33" s="27" t="s">
        <v>106</v>
      </c>
      <c r="E33" s="27" t="s">
        <v>107</v>
      </c>
      <c r="F33" s="24"/>
      <c r="G33" s="24"/>
      <c r="H33" s="24" t="str">
        <f>_xlfn.DISPIMG("ID_CBD876BCFC2545DFB206FCCCE33897E4",1)</f>
        <v>=DISPIMG("ID_CBD876BCFC2545DFB206FCCCE33897E4",1)</v>
      </c>
      <c r="I33" s="32" t="s">
        <v>99</v>
      </c>
    </row>
    <row r="34" s="15" customFormat="1" ht="112.25" spans="1:9">
      <c r="A34" s="24">
        <v>32</v>
      </c>
      <c r="B34" s="27" t="s">
        <v>108</v>
      </c>
      <c r="C34" s="24">
        <v>1</v>
      </c>
      <c r="D34" s="27" t="s">
        <v>109</v>
      </c>
      <c r="E34" s="27" t="s">
        <v>110</v>
      </c>
      <c r="F34" s="24"/>
      <c r="G34" s="24"/>
      <c r="H34" s="24" t="str">
        <f>_xlfn.DISPIMG("ID_BCB3ED36A10F408996428B3D9F70C2FC",1)</f>
        <v>=DISPIMG("ID_BCB3ED36A10F408996428B3D9F70C2FC",1)</v>
      </c>
      <c r="I34" s="32" t="s">
        <v>111</v>
      </c>
    </row>
    <row r="35" s="15" customFormat="1" ht="80.65" spans="1:9">
      <c r="A35" s="24">
        <v>33</v>
      </c>
      <c r="B35" s="27" t="s">
        <v>112</v>
      </c>
      <c r="C35" s="24">
        <v>20</v>
      </c>
      <c r="D35" s="27" t="s">
        <v>113</v>
      </c>
      <c r="E35" s="27" t="s">
        <v>104</v>
      </c>
      <c r="F35" s="24"/>
      <c r="G35" s="24"/>
      <c r="H35" s="24" t="str">
        <f>_xlfn.DISPIMG("ID_F0C400D6A7B2478F93F36C9FC3DB50F3",1)</f>
        <v>=DISPIMG("ID_F0C400D6A7B2478F93F36C9FC3DB50F3",1)</v>
      </c>
      <c r="I35" s="32" t="s">
        <v>31</v>
      </c>
    </row>
    <row r="36" s="15" customFormat="1" ht="77" spans="1:9">
      <c r="A36" s="24">
        <v>34</v>
      </c>
      <c r="B36" s="27" t="s">
        <v>114</v>
      </c>
      <c r="C36" s="24">
        <v>1</v>
      </c>
      <c r="D36" s="24" t="s">
        <v>25</v>
      </c>
      <c r="E36" s="27" t="s">
        <v>115</v>
      </c>
      <c r="F36" s="24"/>
      <c r="G36" s="24"/>
      <c r="H36" s="38" t="str">
        <f>_xlfn.DISPIMG("ID_A5E5011323C043E9AA6FE55E7D7A8F7C",1)</f>
        <v>=DISPIMG("ID_A5E5011323C043E9AA6FE55E7D7A8F7C",1)</v>
      </c>
      <c r="I36" s="32" t="s">
        <v>116</v>
      </c>
    </row>
    <row r="37" s="15" customFormat="1" ht="102.6" spans="1:9">
      <c r="A37" s="24">
        <v>35</v>
      </c>
      <c r="B37" s="27" t="s">
        <v>117</v>
      </c>
      <c r="C37" s="24">
        <v>1</v>
      </c>
      <c r="D37" s="24" t="s">
        <v>25</v>
      </c>
      <c r="E37" s="27" t="s">
        <v>118</v>
      </c>
      <c r="F37" s="24"/>
      <c r="G37" s="24"/>
      <c r="H37" s="41" t="str">
        <f>_xlfn.DISPIMG("ID_81655F39D418415CBD8B07354E90BCA8",1)</f>
        <v>=DISPIMG("ID_81655F39D418415CBD8B07354E90BCA8",1)</v>
      </c>
      <c r="I37" s="32" t="s">
        <v>119</v>
      </c>
    </row>
    <row r="38" s="15" customFormat="1" ht="103.85" spans="1:9">
      <c r="A38" s="24">
        <v>36</v>
      </c>
      <c r="B38" s="27" t="s">
        <v>120</v>
      </c>
      <c r="C38" s="24">
        <v>1</v>
      </c>
      <c r="D38" s="24" t="s">
        <v>25</v>
      </c>
      <c r="E38" s="27" t="s">
        <v>121</v>
      </c>
      <c r="F38" s="24"/>
      <c r="G38" s="24"/>
      <c r="H38" s="41" t="str">
        <f>_xlfn.DISPIMG("ID_47EE4DC0385F47FBB2A52CFF53702D72",1)</f>
        <v>=DISPIMG("ID_47EE4DC0385F47FBB2A52CFF53702D72",1)</v>
      </c>
      <c r="I38" s="32" t="s">
        <v>122</v>
      </c>
    </row>
    <row r="39" s="15" customFormat="1" ht="84.75" spans="1:9">
      <c r="A39" s="24">
        <v>37</v>
      </c>
      <c r="B39" s="27" t="s">
        <v>123</v>
      </c>
      <c r="C39" s="24">
        <v>4</v>
      </c>
      <c r="D39" s="24" t="s">
        <v>37</v>
      </c>
      <c r="E39" s="27" t="s">
        <v>121</v>
      </c>
      <c r="F39" s="24"/>
      <c r="G39" s="24"/>
      <c r="H39" s="41" t="str">
        <f>_xlfn.DISPIMG("ID_4154FE8CF0804AA581F7CE787332EC6B",1)</f>
        <v>=DISPIMG("ID_4154FE8CF0804AA581F7CE787332EC6B",1)</v>
      </c>
      <c r="I39" s="32" t="s">
        <v>124</v>
      </c>
    </row>
    <row r="40" customFormat="1" ht="87" customHeight="1" spans="1:9">
      <c r="A40" s="24">
        <v>38</v>
      </c>
      <c r="B40" s="60" t="s">
        <v>125</v>
      </c>
      <c r="C40" s="61">
        <v>2</v>
      </c>
      <c r="D40" s="8" t="s">
        <v>126</v>
      </c>
      <c r="E40" s="62" t="s">
        <v>127</v>
      </c>
      <c r="F40" s="61"/>
      <c r="G40" s="62"/>
      <c r="H40" s="62" t="str">
        <f>_xlfn.DISPIMG("ID_081C0F1F8ED6483CAAC2FF47D00C782D",1)</f>
        <v>=DISPIMG("ID_081C0F1F8ED6483CAAC2FF47D00C782D",1)</v>
      </c>
      <c r="I40" s="67" t="s">
        <v>99</v>
      </c>
    </row>
    <row r="41" customFormat="1" ht="87" customHeight="1" spans="1:9">
      <c r="A41" s="24">
        <v>39</v>
      </c>
      <c r="B41" s="63" t="s">
        <v>128</v>
      </c>
      <c r="C41" s="61">
        <v>15</v>
      </c>
      <c r="D41" s="8" t="s">
        <v>129</v>
      </c>
      <c r="E41" s="62" t="s">
        <v>130</v>
      </c>
      <c r="F41" s="61"/>
      <c r="G41" s="62"/>
      <c r="H41" s="62" t="str">
        <f>_xlfn.DISPIMG("ID_45CC6E88EC7C4A838C8DB5796C9A0E45",1)</f>
        <v>=DISPIMG("ID_45CC6E88EC7C4A838C8DB5796C9A0E45",1)</v>
      </c>
      <c r="I41" s="67" t="s">
        <v>23</v>
      </c>
    </row>
    <row r="42" customFormat="1" ht="80" customHeight="1" spans="1:9">
      <c r="A42" s="24">
        <v>40</v>
      </c>
      <c r="B42" s="60" t="s">
        <v>131</v>
      </c>
      <c r="C42" s="24">
        <v>15</v>
      </c>
      <c r="D42" s="8" t="s">
        <v>132</v>
      </c>
      <c r="E42" s="62" t="s">
        <v>133</v>
      </c>
      <c r="F42" s="24"/>
      <c r="G42" s="62"/>
      <c r="H42" s="62" t="str">
        <f>_xlfn.DISPIMG("ID_3785C9CD79B3443680E8AF15EB1D8EB5",1)</f>
        <v>=DISPIMG("ID_3785C9CD79B3443680E8AF15EB1D8EB5",1)</v>
      </c>
      <c r="I42" s="67" t="s">
        <v>99</v>
      </c>
    </row>
    <row r="43" ht="25" customHeight="1" spans="1:9">
      <c r="A43" s="24" t="s">
        <v>134</v>
      </c>
      <c r="B43" s="42"/>
      <c r="C43" s="29"/>
      <c r="D43" s="29"/>
      <c r="E43" s="29"/>
      <c r="F43" s="29"/>
      <c r="G43" s="29"/>
      <c r="H43" s="29"/>
      <c r="I43" s="35"/>
    </row>
    <row r="44" spans="1:6">
      <c r="A44" s="55"/>
      <c r="B44" s="17"/>
      <c r="C44" s="16"/>
      <c r="D44" s="55"/>
      <c r="E44" s="64"/>
      <c r="F44" s="16"/>
    </row>
    <row r="45" spans="1:6">
      <c r="A45" s="55"/>
      <c r="B45" s="17"/>
      <c r="C45" s="16"/>
      <c r="D45" s="55"/>
      <c r="E45" s="64"/>
      <c r="F45" s="16"/>
    </row>
    <row r="46" spans="1:6">
      <c r="A46" s="55"/>
      <c r="B46" s="17"/>
      <c r="C46" s="16"/>
      <c r="D46" s="55"/>
      <c r="E46" s="64"/>
      <c r="F46" s="16"/>
    </row>
    <row r="47" spans="1:6">
      <c r="A47" s="55"/>
      <c r="B47" s="17"/>
      <c r="C47" s="16"/>
      <c r="D47" s="55"/>
      <c r="E47" s="64"/>
      <c r="F47" s="16"/>
    </row>
    <row r="48" spans="1:6">
      <c r="A48" s="55"/>
      <c r="B48" s="17"/>
      <c r="C48" s="16"/>
      <c r="D48" s="55"/>
      <c r="E48" s="64"/>
      <c r="F48" s="16"/>
    </row>
    <row r="49" spans="1:6">
      <c r="A49" s="55"/>
      <c r="B49" s="17"/>
      <c r="C49" s="16"/>
      <c r="D49" s="55"/>
      <c r="E49" s="64"/>
      <c r="F49" s="16"/>
    </row>
    <row r="50" spans="1:6">
      <c r="A50" s="55"/>
      <c r="B50" s="17"/>
      <c r="C50" s="16"/>
      <c r="D50" s="55"/>
      <c r="E50" s="64"/>
      <c r="F50" s="16"/>
    </row>
    <row r="51" spans="1:6">
      <c r="A51" s="55"/>
      <c r="B51" s="17"/>
      <c r="C51" s="16"/>
      <c r="D51" s="55"/>
      <c r="E51" s="64"/>
      <c r="F51" s="16"/>
    </row>
    <row r="52" spans="1:6">
      <c r="A52" s="55"/>
      <c r="B52" s="17"/>
      <c r="C52" s="16"/>
      <c r="D52" s="55"/>
      <c r="E52" s="64"/>
      <c r="F52" s="16"/>
    </row>
    <row r="53" spans="1:6">
      <c r="A53" s="55"/>
      <c r="B53" s="17"/>
      <c r="C53" s="16"/>
      <c r="D53" s="55"/>
      <c r="E53" s="64"/>
      <c r="F53" s="16"/>
    </row>
    <row r="54" spans="1:6">
      <c r="A54" s="55"/>
      <c r="B54" s="17"/>
      <c r="C54" s="16"/>
      <c r="D54" s="55"/>
      <c r="E54" s="64"/>
      <c r="F54" s="16"/>
    </row>
    <row r="55" spans="1:6">
      <c r="A55" s="55"/>
      <c r="B55" s="17"/>
      <c r="C55" s="16"/>
      <c r="D55" s="55"/>
      <c r="E55" s="64"/>
      <c r="F55" s="16"/>
    </row>
    <row r="56" spans="1:6">
      <c r="A56" s="55"/>
      <c r="B56" s="17"/>
      <c r="C56" s="16"/>
      <c r="D56" s="55"/>
      <c r="E56" s="64"/>
      <c r="F56" s="16"/>
    </row>
    <row r="57" spans="1:6">
      <c r="A57" s="55"/>
      <c r="B57" s="17"/>
      <c r="C57" s="16"/>
      <c r="D57" s="55"/>
      <c r="E57" s="64"/>
      <c r="F57" s="16"/>
    </row>
    <row r="58" spans="1:6">
      <c r="A58" s="55"/>
      <c r="B58" s="17"/>
      <c r="C58" s="16"/>
      <c r="D58" s="55"/>
      <c r="E58" s="64"/>
      <c r="F58" s="16"/>
    </row>
    <row r="59" spans="1:6">
      <c r="A59" s="55"/>
      <c r="B59" s="17"/>
      <c r="C59" s="16"/>
      <c r="D59" s="55"/>
      <c r="E59" s="64"/>
      <c r="F59" s="16"/>
    </row>
    <row r="60" spans="1:6">
      <c r="A60" s="55"/>
      <c r="B60" s="17"/>
      <c r="C60" s="16"/>
      <c r="D60" s="55"/>
      <c r="E60" s="64"/>
      <c r="F60" s="16"/>
    </row>
    <row r="61" spans="1:6">
      <c r="A61" s="55"/>
      <c r="B61" s="17"/>
      <c r="C61" s="16"/>
      <c r="D61" s="55"/>
      <c r="E61" s="64"/>
      <c r="F61" s="16"/>
    </row>
    <row r="62" spans="1:6">
      <c r="A62" s="55"/>
      <c r="B62" s="17"/>
      <c r="C62" s="16"/>
      <c r="D62" s="55"/>
      <c r="E62" s="64"/>
      <c r="F62" s="16"/>
    </row>
    <row r="63" spans="1:6">
      <c r="A63" s="55"/>
      <c r="B63" s="17"/>
      <c r="C63" s="16"/>
      <c r="D63" s="55"/>
      <c r="E63" s="64"/>
      <c r="F63" s="16"/>
    </row>
    <row r="64" spans="1:6">
      <c r="A64" s="55"/>
      <c r="B64" s="17"/>
      <c r="C64" s="16"/>
      <c r="D64" s="55"/>
      <c r="E64" s="64"/>
      <c r="F64" s="16"/>
    </row>
    <row r="65" spans="1:6">
      <c r="A65" s="55"/>
      <c r="B65" s="17"/>
      <c r="C65" s="16"/>
      <c r="D65" s="55"/>
      <c r="E65" s="64"/>
      <c r="F65" s="16"/>
    </row>
    <row r="66" spans="1:6">
      <c r="A66" s="55"/>
      <c r="B66" s="17"/>
      <c r="C66" s="16"/>
      <c r="D66" s="55"/>
      <c r="E66" s="64"/>
      <c r="F66" s="16"/>
    </row>
    <row r="67" spans="1:6">
      <c r="A67" s="55"/>
      <c r="B67" s="17"/>
      <c r="C67" s="16"/>
      <c r="D67" s="55"/>
      <c r="E67" s="64"/>
      <c r="F67" s="16"/>
    </row>
    <row r="68" spans="1:6">
      <c r="A68" s="55"/>
      <c r="B68" s="17"/>
      <c r="C68" s="16"/>
      <c r="D68" s="55"/>
      <c r="E68" s="64"/>
      <c r="F68" s="16"/>
    </row>
    <row r="69" spans="1:6">
      <c r="A69" s="55"/>
      <c r="B69" s="17"/>
      <c r="C69" s="16"/>
      <c r="D69" s="55"/>
      <c r="E69" s="64"/>
      <c r="F69" s="16"/>
    </row>
    <row r="70" spans="1:6">
      <c r="A70" s="55"/>
      <c r="B70" s="17"/>
      <c r="C70" s="16"/>
      <c r="D70" s="55"/>
      <c r="E70" s="64"/>
      <c r="F70" s="16"/>
    </row>
    <row r="71" spans="1:6">
      <c r="A71" s="55"/>
      <c r="B71" s="17"/>
      <c r="C71" s="16"/>
      <c r="D71" s="55"/>
      <c r="E71" s="64"/>
      <c r="F71" s="16"/>
    </row>
    <row r="72" spans="1:6">
      <c r="A72" s="55"/>
      <c r="B72" s="17"/>
      <c r="C72" s="16"/>
      <c r="D72" s="55"/>
      <c r="E72" s="64"/>
      <c r="F72" s="16"/>
    </row>
    <row r="73" spans="1:6">
      <c r="A73" s="55"/>
      <c r="B73" s="17"/>
      <c r="C73" s="16"/>
      <c r="D73" s="55"/>
      <c r="E73" s="64"/>
      <c r="F73" s="16"/>
    </row>
    <row r="74" spans="1:6">
      <c r="A74" s="55"/>
      <c r="B74" s="17"/>
      <c r="C74" s="16"/>
      <c r="D74" s="55"/>
      <c r="E74" s="64"/>
      <c r="F74" s="16"/>
    </row>
  </sheetData>
  <mergeCells count="4">
    <mergeCell ref="A1:I1"/>
    <mergeCell ref="B43:I43"/>
    <mergeCell ref="I23:I24"/>
    <mergeCell ref="I26:I29"/>
  </mergeCell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74"/>
  <sheetViews>
    <sheetView zoomScale="55" zoomScaleNormal="55" workbookViewId="0">
      <selection activeCell="T6" sqref="T6"/>
    </sheetView>
  </sheetViews>
  <sheetFormatPr defaultColWidth="9" defaultRowHeight="17.6"/>
  <cols>
    <col min="1" max="1" width="11.1327433628319" style="15" customWidth="1"/>
    <col min="2" max="2" width="30" style="18" customWidth="1"/>
    <col min="3" max="3" width="12.8761061946903" style="15" customWidth="1"/>
    <col min="4" max="4" width="26.8761061946903" style="15" customWidth="1"/>
    <col min="5" max="5" width="33.7522123893805" style="18" customWidth="1"/>
    <col min="6" max="6" width="19.6283185840708" style="15" customWidth="1"/>
    <col min="7" max="7" width="24.7522123893805" style="16" customWidth="1"/>
    <col min="8" max="8" width="40" style="15" customWidth="1"/>
    <col min="9" max="9" width="31.1327433628319" style="17" customWidth="1"/>
    <col min="10" max="16384" width="9" style="15"/>
  </cols>
  <sheetData>
    <row r="1" s="15" customFormat="1" ht="31" customHeight="1" spans="1:9">
      <c r="A1" s="36" t="s">
        <v>135</v>
      </c>
      <c r="B1" s="21"/>
      <c r="C1" s="21"/>
      <c r="D1" s="21"/>
      <c r="E1" s="21"/>
      <c r="F1" s="21"/>
      <c r="G1" s="21"/>
      <c r="H1" s="21"/>
      <c r="I1" s="20"/>
    </row>
    <row r="2" s="15" customFormat="1" ht="17.65" spans="1:9">
      <c r="A2" s="22" t="s">
        <v>1</v>
      </c>
      <c r="B2" s="23" t="s">
        <v>2</v>
      </c>
      <c r="C2" s="22" t="s">
        <v>3</v>
      </c>
      <c r="D2" s="22" t="s">
        <v>4</v>
      </c>
      <c r="E2" s="23" t="s">
        <v>5</v>
      </c>
      <c r="F2" s="22" t="s">
        <v>6</v>
      </c>
      <c r="G2" s="22" t="s">
        <v>7</v>
      </c>
      <c r="H2" s="22" t="s">
        <v>8</v>
      </c>
      <c r="I2" s="23" t="s">
        <v>9</v>
      </c>
    </row>
    <row r="3" s="15" customFormat="1" ht="60" spans="1:9">
      <c r="A3" s="24">
        <v>1</v>
      </c>
      <c r="B3" s="27" t="s">
        <v>136</v>
      </c>
      <c r="C3" s="24">
        <v>12</v>
      </c>
      <c r="D3" s="24" t="s">
        <v>137</v>
      </c>
      <c r="E3" s="27" t="s">
        <v>138</v>
      </c>
      <c r="F3" s="24"/>
      <c r="G3" s="24"/>
      <c r="H3" s="38" t="str">
        <f>_xlfn.DISPIMG("ID_5C25EE0C129C41C4AA4E3975BC5C0699",1)</f>
        <v>=DISPIMG("ID_5C25EE0C129C41C4AA4E3975BC5C0699",1)</v>
      </c>
      <c r="I3" s="27" t="s">
        <v>139</v>
      </c>
    </row>
    <row r="4" s="15" customFormat="1" ht="130.35" spans="1:9">
      <c r="A4" s="24">
        <v>2</v>
      </c>
      <c r="B4" s="27" t="s">
        <v>140</v>
      </c>
      <c r="C4" s="24">
        <v>1</v>
      </c>
      <c r="D4" s="24" t="s">
        <v>141</v>
      </c>
      <c r="E4" s="27" t="s">
        <v>142</v>
      </c>
      <c r="F4" s="24"/>
      <c r="G4" s="24"/>
      <c r="H4" s="38" t="str">
        <f>_xlfn.DISPIMG("ID_37455B693F0344B483B9E648D8197D52",1)</f>
        <v>=DISPIMG("ID_37455B693F0344B483B9E648D8197D52",1)</v>
      </c>
      <c r="I4" s="27" t="s">
        <v>143</v>
      </c>
    </row>
    <row r="5" s="15" customFormat="1" ht="147.5" spans="1:9">
      <c r="A5" s="24">
        <v>3</v>
      </c>
      <c r="B5" s="27" t="s">
        <v>144</v>
      </c>
      <c r="C5" s="24">
        <v>1</v>
      </c>
      <c r="D5" s="24" t="s">
        <v>145</v>
      </c>
      <c r="E5" s="27" t="s">
        <v>146</v>
      </c>
      <c r="F5" s="24"/>
      <c r="G5" s="24"/>
      <c r="H5" s="38" t="str">
        <f>_xlfn.DISPIMG("ID_DDEBFE3BD1F54E1CBE84485DD2145EF1",1)</f>
        <v>=DISPIMG("ID_DDEBFE3BD1F54E1CBE84485DD2145EF1",1)</v>
      </c>
      <c r="I5" s="27" t="s">
        <v>147</v>
      </c>
    </row>
    <row r="6" s="15" customFormat="1" ht="139.75" spans="1:9">
      <c r="A6" s="24">
        <v>4</v>
      </c>
      <c r="B6" s="27" t="s">
        <v>148</v>
      </c>
      <c r="C6" s="24">
        <v>18</v>
      </c>
      <c r="D6" s="24" t="s">
        <v>149</v>
      </c>
      <c r="E6" s="27" t="s">
        <v>150</v>
      </c>
      <c r="F6" s="24"/>
      <c r="G6" s="24"/>
      <c r="H6" s="38" t="str">
        <f>_xlfn.DISPIMG("ID_61599A2D9C8F46C7B0D00DDBF1370CF2",1)</f>
        <v>=DISPIMG("ID_61599A2D9C8F46C7B0D00DDBF1370CF2",1)</v>
      </c>
      <c r="I6" s="27" t="s">
        <v>143</v>
      </c>
    </row>
    <row r="7" s="15" customFormat="1" ht="135.65" spans="1:9">
      <c r="A7" s="24">
        <v>5</v>
      </c>
      <c r="B7" s="27" t="s">
        <v>151</v>
      </c>
      <c r="C7" s="24">
        <v>1</v>
      </c>
      <c r="D7" s="24" t="s">
        <v>149</v>
      </c>
      <c r="E7" s="27" t="s">
        <v>152</v>
      </c>
      <c r="F7" s="24"/>
      <c r="G7" s="24"/>
      <c r="H7" s="38" t="str">
        <f>_xlfn.DISPIMG("ID_66E3AA1805284C48BDDAB253608017F7",1)</f>
        <v>=DISPIMG("ID_66E3AA1805284C48BDDAB253608017F7",1)</v>
      </c>
      <c r="I7" s="27" t="s">
        <v>56</v>
      </c>
    </row>
    <row r="8" s="15" customFormat="1" ht="158.4" spans="1:9">
      <c r="A8" s="24">
        <v>6</v>
      </c>
      <c r="B8" s="27" t="s">
        <v>153</v>
      </c>
      <c r="C8" s="24">
        <v>5</v>
      </c>
      <c r="D8" s="24" t="s">
        <v>154</v>
      </c>
      <c r="E8" s="27" t="s">
        <v>155</v>
      </c>
      <c r="F8" s="24"/>
      <c r="G8" s="24"/>
      <c r="H8" s="38" t="str">
        <f>_xlfn.DISPIMG("ID_12DCA65748AE47D5BD9B279E4D0A5B7A",1)</f>
        <v>=DISPIMG("ID_12DCA65748AE47D5BD9B279E4D0A5B7A",1)</v>
      </c>
      <c r="I8" s="27" t="s">
        <v>23</v>
      </c>
    </row>
    <row r="9" s="15" customFormat="1" ht="175.1" spans="1:9">
      <c r="A9" s="24">
        <v>7</v>
      </c>
      <c r="B9" s="27" t="s">
        <v>156</v>
      </c>
      <c r="C9" s="24">
        <v>7</v>
      </c>
      <c r="D9" s="24" t="s">
        <v>154</v>
      </c>
      <c r="E9" s="27" t="s">
        <v>157</v>
      </c>
      <c r="F9" s="24"/>
      <c r="G9" s="24"/>
      <c r="H9" s="38" t="str">
        <f>_xlfn.DISPIMG("ID_529F0A6451F343DC9D06801F3DDBA3E0",1)</f>
        <v>=DISPIMG("ID_529F0A6451F343DC9D06801F3DDBA3E0",1)</v>
      </c>
      <c r="I9" s="27" t="s">
        <v>158</v>
      </c>
    </row>
    <row r="10" s="15" customFormat="1" ht="163.55" spans="1:9">
      <c r="A10" s="24">
        <v>8</v>
      </c>
      <c r="B10" s="33" t="s">
        <v>159</v>
      </c>
      <c r="C10" s="39">
        <v>2</v>
      </c>
      <c r="D10" s="39" t="s">
        <v>149</v>
      </c>
      <c r="E10" s="33" t="s">
        <v>160</v>
      </c>
      <c r="F10" s="39"/>
      <c r="G10" s="24"/>
      <c r="H10" s="40" t="str">
        <f>_xlfn.DISPIMG("ID_9EB4D241B03448CCA28EFB6F9C4214E3",1)</f>
        <v>=DISPIMG("ID_9EB4D241B03448CCA28EFB6F9C4214E3",1)</v>
      </c>
      <c r="I10" s="27" t="s">
        <v>161</v>
      </c>
    </row>
    <row r="11" s="15" customFormat="1" ht="147.5" spans="1:9">
      <c r="A11" s="24">
        <v>9</v>
      </c>
      <c r="B11" s="33" t="s">
        <v>162</v>
      </c>
      <c r="C11" s="39">
        <v>1</v>
      </c>
      <c r="D11" s="39" t="s">
        <v>163</v>
      </c>
      <c r="E11" s="33" t="s">
        <v>164</v>
      </c>
      <c r="F11" s="39"/>
      <c r="G11" s="24"/>
      <c r="H11" s="39" t="str">
        <f>_xlfn.DISPIMG("ID_851FA39B5C52445A8AA13E4EFCDA9C8E",1)</f>
        <v>=DISPIMG("ID_851FA39B5C52445A8AA13E4EFCDA9C8E",1)</v>
      </c>
      <c r="I11" s="27" t="s">
        <v>165</v>
      </c>
    </row>
    <row r="12" s="15" customFormat="1" ht="128.1" spans="1:9">
      <c r="A12" s="24">
        <v>10</v>
      </c>
      <c r="B12" s="33" t="s">
        <v>166</v>
      </c>
      <c r="C12" s="39">
        <v>1</v>
      </c>
      <c r="D12" s="39" t="s">
        <v>167</v>
      </c>
      <c r="E12" s="33" t="s">
        <v>168</v>
      </c>
      <c r="F12" s="39"/>
      <c r="G12" s="24"/>
      <c r="H12" s="39" t="str">
        <f>_xlfn.DISPIMG("ID_438264E2E9544A76980891F71DDF3747",1)</f>
        <v>=DISPIMG("ID_438264E2E9544A76980891F71DDF3747",1)</v>
      </c>
      <c r="I12" s="27" t="s">
        <v>169</v>
      </c>
    </row>
    <row r="13" s="15" customFormat="1" ht="137.3" spans="1:9">
      <c r="A13" s="24">
        <v>11</v>
      </c>
      <c r="B13" s="33" t="s">
        <v>170</v>
      </c>
      <c r="C13" s="39">
        <v>3</v>
      </c>
      <c r="D13" s="39" t="s">
        <v>171</v>
      </c>
      <c r="E13" s="33" t="s">
        <v>168</v>
      </c>
      <c r="F13" s="39"/>
      <c r="G13" s="24"/>
      <c r="H13" s="39" t="str">
        <f>_xlfn.DISPIMG("ID_8F207514B1AF46DC875C24E30043D020",1)</f>
        <v>=DISPIMG("ID_8F207514B1AF46DC875C24E30043D020",1)</v>
      </c>
      <c r="I13" s="27" t="s">
        <v>172</v>
      </c>
    </row>
    <row r="14" s="15" customFormat="1" ht="140.9" spans="1:9">
      <c r="A14" s="24">
        <v>12</v>
      </c>
      <c r="B14" s="33" t="s">
        <v>173</v>
      </c>
      <c r="C14" s="39">
        <v>1</v>
      </c>
      <c r="D14" s="33" t="s">
        <v>174</v>
      </c>
      <c r="E14" s="33" t="s">
        <v>175</v>
      </c>
      <c r="F14" s="39"/>
      <c r="G14" s="24"/>
      <c r="H14" s="39" t="str">
        <f>_xlfn.DISPIMG("ID_913FCDC7223E4FF7A293BDBEF7E8339E",1)</f>
        <v>=DISPIMG("ID_913FCDC7223E4FF7A293BDBEF7E8339E",1)</v>
      </c>
      <c r="I14" s="27" t="s">
        <v>176</v>
      </c>
    </row>
    <row r="15" s="15" customFormat="1" ht="113.15" spans="1:9">
      <c r="A15" s="24">
        <v>13</v>
      </c>
      <c r="B15" s="33" t="s">
        <v>177</v>
      </c>
      <c r="C15" s="39">
        <v>2</v>
      </c>
      <c r="D15" s="39" t="s">
        <v>149</v>
      </c>
      <c r="E15" s="33" t="s">
        <v>178</v>
      </c>
      <c r="F15" s="39"/>
      <c r="G15" s="24"/>
      <c r="H15" s="39" t="str">
        <f>_xlfn.DISPIMG("ID_9E18BD30C6444125908C68C642EFFFC4",1)</f>
        <v>=DISPIMG("ID_9E18BD30C6444125908C68C642EFFFC4",1)</v>
      </c>
      <c r="I15" s="27" t="s">
        <v>143</v>
      </c>
    </row>
    <row r="16" s="15" customFormat="1" ht="86.1" spans="1:9">
      <c r="A16" s="24">
        <v>14</v>
      </c>
      <c r="B16" s="33" t="s">
        <v>100</v>
      </c>
      <c r="C16" s="33">
        <v>615</v>
      </c>
      <c r="D16" s="33" t="s">
        <v>179</v>
      </c>
      <c r="E16" s="33" t="s">
        <v>180</v>
      </c>
      <c r="F16" s="27"/>
      <c r="G16" s="24"/>
      <c r="H16" s="27" t="str">
        <f>_xlfn.DISPIMG("ID_A68DF031B5C848EB8EF84D7D2BAEC979",1)</f>
        <v>=DISPIMG("ID_A68DF031B5C848EB8EF84D7D2BAEC979",1)</v>
      </c>
      <c r="I16" s="27" t="s">
        <v>143</v>
      </c>
    </row>
    <row r="17" s="15" customFormat="1" ht="96.8" spans="1:9">
      <c r="A17" s="24">
        <v>15</v>
      </c>
      <c r="B17" s="33" t="s">
        <v>181</v>
      </c>
      <c r="C17" s="33">
        <v>50</v>
      </c>
      <c r="D17" s="33" t="s">
        <v>182</v>
      </c>
      <c r="E17" s="33" t="s">
        <v>183</v>
      </c>
      <c r="F17" s="27"/>
      <c r="G17" s="24"/>
      <c r="H17" s="27" t="str">
        <f>_xlfn.DISPIMG("ID_F36D421854194CDA8A0DBD3877CFE5D5",1)</f>
        <v>=DISPIMG("ID_F36D421854194CDA8A0DBD3877CFE5D5",1)</v>
      </c>
      <c r="I17" s="27" t="s">
        <v>143</v>
      </c>
    </row>
    <row r="18" s="15" customFormat="1" ht="97.95" spans="1:9">
      <c r="A18" s="24">
        <v>16</v>
      </c>
      <c r="B18" s="33" t="s">
        <v>184</v>
      </c>
      <c r="C18" s="33">
        <v>30</v>
      </c>
      <c r="D18" s="33" t="s">
        <v>185</v>
      </c>
      <c r="E18" s="33" t="s">
        <v>186</v>
      </c>
      <c r="F18" s="27"/>
      <c r="G18" s="24"/>
      <c r="H18" s="27" t="str">
        <f>_xlfn.DISPIMG("ID_BF29C9E1D22848B3AB1450B75356D120",1)</f>
        <v>=DISPIMG("ID_BF29C9E1D22848B3AB1450B75356D120",1)</v>
      </c>
      <c r="I18" s="27" t="s">
        <v>23</v>
      </c>
    </row>
    <row r="19" s="15" customFormat="1" ht="95.2" spans="1:9">
      <c r="A19" s="24">
        <v>17</v>
      </c>
      <c r="B19" s="33" t="s">
        <v>187</v>
      </c>
      <c r="C19" s="33">
        <v>26</v>
      </c>
      <c r="D19" s="33" t="s">
        <v>188</v>
      </c>
      <c r="E19" s="33" t="s">
        <v>189</v>
      </c>
      <c r="F19" s="27"/>
      <c r="G19" s="24"/>
      <c r="H19" s="27" t="str">
        <f>_xlfn.DISPIMG("ID_38A6460406E345D296C15F15B5B52560",1)</f>
        <v>=DISPIMG("ID_38A6460406E345D296C15F15B5B52560",1)</v>
      </c>
      <c r="I19" s="27" t="s">
        <v>81</v>
      </c>
    </row>
    <row r="20" s="15" customFormat="1" ht="106.3" spans="1:9">
      <c r="A20" s="24">
        <v>18</v>
      </c>
      <c r="B20" s="33" t="s">
        <v>190</v>
      </c>
      <c r="C20" s="33">
        <v>35</v>
      </c>
      <c r="D20" s="33" t="s">
        <v>191</v>
      </c>
      <c r="E20" s="33" t="s">
        <v>189</v>
      </c>
      <c r="F20" s="27"/>
      <c r="G20" s="24"/>
      <c r="H20" s="27" t="str">
        <f>_xlfn.DISPIMG("ID_DF6CB8F2EE45415C9FB25275E2ACB92D",1)</f>
        <v>=DISPIMG("ID_DF6CB8F2EE45415C9FB25275E2ACB92D",1)</v>
      </c>
      <c r="I20" s="27" t="s">
        <v>67</v>
      </c>
    </row>
    <row r="21" s="15" customFormat="1" ht="54.05" spans="1:9">
      <c r="A21" s="24">
        <v>19</v>
      </c>
      <c r="B21" s="33" t="s">
        <v>192</v>
      </c>
      <c r="C21" s="33">
        <v>6</v>
      </c>
      <c r="D21" s="33" t="s">
        <v>193</v>
      </c>
      <c r="E21" s="33" t="s">
        <v>194</v>
      </c>
      <c r="F21" s="27"/>
      <c r="G21" s="24"/>
      <c r="H21" s="27" t="str">
        <f>_xlfn.DISPIMG("ID_ADC36812E0FE445F8627FF7A2EA4D538",1)</f>
        <v>=DISPIMG("ID_ADC36812E0FE445F8627FF7A2EA4D538",1)</v>
      </c>
      <c r="I21" s="27" t="s">
        <v>67</v>
      </c>
    </row>
    <row r="22" s="15" customFormat="1" ht="107.15" spans="1:9">
      <c r="A22" s="24">
        <v>20</v>
      </c>
      <c r="B22" s="33" t="s">
        <v>195</v>
      </c>
      <c r="C22" s="33">
        <v>11</v>
      </c>
      <c r="D22" s="33" t="s">
        <v>196</v>
      </c>
      <c r="E22" s="33" t="s">
        <v>197</v>
      </c>
      <c r="F22" s="27"/>
      <c r="G22" s="24"/>
      <c r="H22" s="27" t="str">
        <f>_xlfn.DISPIMG("ID_28866EFD169B4DCAA9B56FD2C7F5BBA3",1)</f>
        <v>=DISPIMG("ID_28866EFD169B4DCAA9B56FD2C7F5BBA3",1)</v>
      </c>
      <c r="I22" s="27" t="s">
        <v>67</v>
      </c>
    </row>
    <row r="23" s="15" customFormat="1" ht="95.8" spans="1:9">
      <c r="A23" s="24">
        <v>21</v>
      </c>
      <c r="B23" s="33" t="s">
        <v>198</v>
      </c>
      <c r="C23" s="33">
        <v>3</v>
      </c>
      <c r="D23" s="33" t="s">
        <v>199</v>
      </c>
      <c r="E23" s="33" t="s">
        <v>200</v>
      </c>
      <c r="F23" s="33"/>
      <c r="G23" s="24"/>
      <c r="H23" s="33" t="str">
        <f>_xlfn.DISPIMG("ID_026CBF164EB741338B2D4D077DDE8B69",1)</f>
        <v>=DISPIMG("ID_026CBF164EB741338B2D4D077DDE8B69",1)</v>
      </c>
      <c r="I23" s="27" t="s">
        <v>201</v>
      </c>
    </row>
    <row r="24" s="15" customFormat="1" ht="91.7" spans="1:9">
      <c r="A24" s="24">
        <v>22</v>
      </c>
      <c r="B24" s="33" t="s">
        <v>202</v>
      </c>
      <c r="C24" s="33">
        <v>3</v>
      </c>
      <c r="D24" s="33" t="s">
        <v>203</v>
      </c>
      <c r="E24" s="33" t="s">
        <v>204</v>
      </c>
      <c r="F24" s="33"/>
      <c r="G24" s="24"/>
      <c r="H24" s="33" t="str">
        <f>_xlfn.DISPIMG("ID_B41D74C30BD44C91BAB010691CD5FB03",1)</f>
        <v>=DISPIMG("ID_B41D74C30BD44C91BAB010691CD5FB03",1)</v>
      </c>
      <c r="I24" s="27" t="s">
        <v>81</v>
      </c>
    </row>
    <row r="25" s="15" customFormat="1" ht="99.75" spans="1:9">
      <c r="A25" s="24">
        <v>23</v>
      </c>
      <c r="B25" s="33" t="s">
        <v>205</v>
      </c>
      <c r="C25" s="33">
        <v>3</v>
      </c>
      <c r="D25" s="33" t="s">
        <v>206</v>
      </c>
      <c r="E25" s="33" t="s">
        <v>207</v>
      </c>
      <c r="F25" s="33"/>
      <c r="G25" s="24"/>
      <c r="H25" s="33" t="str">
        <f>_xlfn.DISPIMG("ID_434ED945FC5D4478890AAD7965E05BC5",1)</f>
        <v>=DISPIMG("ID_434ED945FC5D4478890AAD7965E05BC5",1)</v>
      </c>
      <c r="I25" s="33" t="s">
        <v>23</v>
      </c>
    </row>
    <row r="26" s="15" customFormat="1" ht="99.8" spans="1:9">
      <c r="A26" s="24">
        <v>24</v>
      </c>
      <c r="B26" s="33" t="s">
        <v>208</v>
      </c>
      <c r="C26" s="33">
        <v>2</v>
      </c>
      <c r="D26" s="33" t="s">
        <v>206</v>
      </c>
      <c r="E26" s="33" t="s">
        <v>209</v>
      </c>
      <c r="F26" s="33"/>
      <c r="G26" s="24"/>
      <c r="H26" s="33" t="str">
        <f>_xlfn.DISPIMG("ID_0D2918C7EB524923A675D368843796C2",1)</f>
        <v>=DISPIMG("ID_0D2918C7EB524923A675D368843796C2",1)</v>
      </c>
      <c r="I26" s="47"/>
    </row>
    <row r="27" s="15" customFormat="1" ht="107.55" spans="1:9">
      <c r="A27" s="24">
        <v>25</v>
      </c>
      <c r="B27" s="33" t="s">
        <v>210</v>
      </c>
      <c r="C27" s="33">
        <v>2</v>
      </c>
      <c r="D27" s="33" t="s">
        <v>206</v>
      </c>
      <c r="E27" s="33" t="s">
        <v>211</v>
      </c>
      <c r="F27" s="33"/>
      <c r="G27" s="24"/>
      <c r="H27" s="33" t="str">
        <f>_xlfn.DISPIMG("ID_2EC9AC3F935B4ADD8DDF5CC8489BDDC3",1)</f>
        <v>=DISPIMG("ID_2EC9AC3F935B4ADD8DDF5CC8489BDDC3",1)</v>
      </c>
      <c r="I27" s="34"/>
    </row>
    <row r="28" s="15" customFormat="1" ht="95.05" spans="1:9">
      <c r="A28" s="24">
        <v>26</v>
      </c>
      <c r="B28" s="33" t="s">
        <v>212</v>
      </c>
      <c r="C28" s="33">
        <v>3</v>
      </c>
      <c r="D28" s="33" t="s">
        <v>213</v>
      </c>
      <c r="E28" s="33" t="s">
        <v>214</v>
      </c>
      <c r="F28" s="33"/>
      <c r="G28" s="24"/>
      <c r="H28" s="33" t="str">
        <f>_xlfn.DISPIMG("ID_DE67095853914F9287A2AE0092F88DF4",1)</f>
        <v>=DISPIMG("ID_DE67095853914F9287A2AE0092F88DF4",1)</v>
      </c>
      <c r="I28" s="27" t="s">
        <v>23</v>
      </c>
    </row>
    <row r="29" s="15" customFormat="1" ht="88.75" spans="1:9">
      <c r="A29" s="24">
        <v>27</v>
      </c>
      <c r="B29" s="33" t="s">
        <v>215</v>
      </c>
      <c r="C29" s="33">
        <v>3</v>
      </c>
      <c r="D29" s="33" t="s">
        <v>216</v>
      </c>
      <c r="E29" s="33" t="s">
        <v>217</v>
      </c>
      <c r="F29" s="33"/>
      <c r="G29" s="24"/>
      <c r="H29" s="33" t="str">
        <f>_xlfn.DISPIMG("ID_7B5E3E4AB3184BACB413692316F10929",1)</f>
        <v>=DISPIMG("ID_7B5E3E4AB3184BACB413692316F10929",1)</v>
      </c>
      <c r="I29" s="27" t="s">
        <v>63</v>
      </c>
    </row>
    <row r="30" s="15" customFormat="1" ht="98.2" spans="1:9">
      <c r="A30" s="24">
        <v>28</v>
      </c>
      <c r="B30" s="33" t="s">
        <v>218</v>
      </c>
      <c r="C30" s="33">
        <v>3</v>
      </c>
      <c r="D30" s="33" t="s">
        <v>219</v>
      </c>
      <c r="E30" s="33" t="s">
        <v>220</v>
      </c>
      <c r="F30" s="33"/>
      <c r="G30" s="24"/>
      <c r="H30" s="33" t="str">
        <f>_xlfn.DISPIMG("ID_7C67DD6A763146DFA9ED09AB8003B869",1)</f>
        <v>=DISPIMG("ID_7C67DD6A763146DFA9ED09AB8003B869",1)</v>
      </c>
      <c r="I30" s="27" t="s">
        <v>81</v>
      </c>
    </row>
    <row r="31" s="15" customFormat="1" ht="100.65" spans="1:9">
      <c r="A31" s="24">
        <v>29</v>
      </c>
      <c r="B31" s="33" t="s">
        <v>221</v>
      </c>
      <c r="C31" s="33">
        <v>3</v>
      </c>
      <c r="D31" s="33" t="s">
        <v>222</v>
      </c>
      <c r="E31" s="33" t="s">
        <v>217</v>
      </c>
      <c r="F31" s="33"/>
      <c r="G31" s="24"/>
      <c r="H31" s="33" t="str">
        <f>_xlfn.DISPIMG("ID_B809A6BD35514942A983DD057C678CC7",1)</f>
        <v>=DISPIMG("ID_B809A6BD35514942A983DD057C678CC7",1)</v>
      </c>
      <c r="I31" s="27" t="s">
        <v>67</v>
      </c>
    </row>
    <row r="32" s="15" customFormat="1" ht="97.45" spans="1:9">
      <c r="A32" s="24">
        <v>30</v>
      </c>
      <c r="B32" s="33" t="s">
        <v>223</v>
      </c>
      <c r="C32" s="33">
        <v>3</v>
      </c>
      <c r="D32" s="50" t="s">
        <v>224</v>
      </c>
      <c r="E32" s="33" t="s">
        <v>225</v>
      </c>
      <c r="F32" s="33"/>
      <c r="G32" s="24"/>
      <c r="H32" s="33" t="str">
        <f>_xlfn.DISPIMG("ID_C574737B34EA437CA1B7079098025D18",1)</f>
        <v>=DISPIMG("ID_C574737B34EA437CA1B7079098025D18",1)</v>
      </c>
      <c r="I32" s="33" t="s">
        <v>226</v>
      </c>
    </row>
    <row r="33" s="15" customFormat="1" ht="89.05" spans="1:9">
      <c r="A33" s="24">
        <v>31</v>
      </c>
      <c r="B33" s="33" t="s">
        <v>227</v>
      </c>
      <c r="C33" s="33">
        <v>3</v>
      </c>
      <c r="D33" s="50" t="s">
        <v>224</v>
      </c>
      <c r="E33" s="33" t="s">
        <v>225</v>
      </c>
      <c r="F33" s="27"/>
      <c r="G33" s="24"/>
      <c r="H33" s="33" t="str">
        <f>_xlfn.DISPIMG("ID_FE5D37237D724F4B90296B6AC69C00E1",1)</f>
        <v>=DISPIMG("ID_FE5D37237D724F4B90296B6AC69C00E1",1)</v>
      </c>
      <c r="I33" s="47"/>
    </row>
    <row r="34" s="15" customFormat="1" ht="92.3" spans="1:9">
      <c r="A34" s="24">
        <v>32</v>
      </c>
      <c r="B34" s="33" t="s">
        <v>228</v>
      </c>
      <c r="C34" s="33">
        <v>1</v>
      </c>
      <c r="D34" s="50" t="s">
        <v>229</v>
      </c>
      <c r="E34" s="33" t="s">
        <v>230</v>
      </c>
      <c r="F34" s="27"/>
      <c r="G34" s="24"/>
      <c r="H34" s="33" t="str">
        <f>_xlfn.DISPIMG("ID_00743F7A0A044511AED2FB144DF33951",1)</f>
        <v>=DISPIMG("ID_00743F7A0A044511AED2FB144DF33951",1)</v>
      </c>
      <c r="I34" s="47"/>
    </row>
    <row r="35" s="15" customFormat="1" ht="83.65" spans="1:9">
      <c r="A35" s="24">
        <v>33</v>
      </c>
      <c r="B35" s="33" t="s">
        <v>231</v>
      </c>
      <c r="C35" s="33">
        <v>1</v>
      </c>
      <c r="D35" s="50" t="s">
        <v>229</v>
      </c>
      <c r="E35" s="33" t="s">
        <v>232</v>
      </c>
      <c r="F35" s="27"/>
      <c r="G35" s="24"/>
      <c r="H35" s="33" t="str">
        <f>_xlfn.DISPIMG("ID_F237AD40DA95411AA2678BB2D9ECA4FC",1)</f>
        <v>=DISPIMG("ID_F237AD40DA95411AA2678BB2D9ECA4FC",1)</v>
      </c>
      <c r="I35" s="47"/>
    </row>
    <row r="36" s="15" customFormat="1" ht="102.25" spans="1:9">
      <c r="A36" s="24">
        <v>34</v>
      </c>
      <c r="B36" s="33" t="s">
        <v>233</v>
      </c>
      <c r="C36" s="33">
        <v>3</v>
      </c>
      <c r="D36" s="33" t="s">
        <v>203</v>
      </c>
      <c r="E36" s="33" t="s">
        <v>234</v>
      </c>
      <c r="F36" s="27"/>
      <c r="G36" s="24"/>
      <c r="H36" s="33" t="str">
        <f>_xlfn.DISPIMG("ID_164B46A13EDB4D558C12C311E63088CA",1)</f>
        <v>=DISPIMG("ID_164B46A13EDB4D558C12C311E63088CA",1)</v>
      </c>
      <c r="I36" s="34"/>
    </row>
    <row r="37" s="15" customFormat="1" ht="61.6" spans="1:9">
      <c r="A37" s="24">
        <v>35</v>
      </c>
      <c r="B37" s="33" t="s">
        <v>235</v>
      </c>
      <c r="C37" s="33">
        <v>12</v>
      </c>
      <c r="D37" s="33" t="s">
        <v>236</v>
      </c>
      <c r="E37" s="33" t="s">
        <v>237</v>
      </c>
      <c r="F37" s="27"/>
      <c r="G37" s="24"/>
      <c r="H37" s="33" t="str">
        <f>_xlfn.DISPIMG("ID_ED7B27E8F3E14E3489AED3115632A493",1)</f>
        <v>=DISPIMG("ID_ED7B27E8F3E14E3489AED3115632A493",1)</v>
      </c>
      <c r="I37" s="27" t="s">
        <v>139</v>
      </c>
    </row>
    <row r="38" s="15" customFormat="1" ht="92.4" spans="1:9">
      <c r="A38" s="24">
        <v>36</v>
      </c>
      <c r="B38" s="33" t="s">
        <v>32</v>
      </c>
      <c r="C38" s="33">
        <v>2</v>
      </c>
      <c r="D38" s="33" t="s">
        <v>238</v>
      </c>
      <c r="E38" s="33" t="s">
        <v>239</v>
      </c>
      <c r="F38" s="33"/>
      <c r="G38" s="24"/>
      <c r="H38" s="33" t="str">
        <f>_xlfn.DISPIMG("ID_71A0C4DA8A5F411F920550660A61812B",1)</f>
        <v>=DISPIMG("ID_71A0C4DA8A5F411F920550660A61812B",1)</v>
      </c>
      <c r="I38" s="27" t="s">
        <v>240</v>
      </c>
    </row>
    <row r="39" s="15" customFormat="1" ht="131.1" spans="1:9">
      <c r="A39" s="24">
        <v>37</v>
      </c>
      <c r="B39" s="33" t="s">
        <v>241</v>
      </c>
      <c r="C39" s="33">
        <v>25</v>
      </c>
      <c r="D39" s="33" t="s">
        <v>242</v>
      </c>
      <c r="E39" s="33" t="s">
        <v>243</v>
      </c>
      <c r="F39" s="33"/>
      <c r="G39" s="24"/>
      <c r="H39" s="33" t="str">
        <f>_xlfn.DISPIMG("ID_293010BCEDBA4B23BB19B894D8E9C553",1)</f>
        <v>=DISPIMG("ID_293010BCEDBA4B23BB19B894D8E9C553",1)</v>
      </c>
      <c r="I39" s="33" t="s">
        <v>23</v>
      </c>
    </row>
    <row r="40" s="15" customFormat="1" ht="127.2" spans="1:9">
      <c r="A40" s="24">
        <v>38</v>
      </c>
      <c r="B40" s="33" t="s">
        <v>241</v>
      </c>
      <c r="C40" s="33">
        <v>60</v>
      </c>
      <c r="D40" s="33" t="s">
        <v>244</v>
      </c>
      <c r="E40" s="33" t="s">
        <v>243</v>
      </c>
      <c r="F40" s="33"/>
      <c r="G40" s="24"/>
      <c r="H40" s="33" t="str">
        <f>_xlfn.DISPIMG("ID_0782978E251E4059A5616B37C0C7A3D8",1)</f>
        <v>=DISPIMG("ID_0782978E251E4059A5616B37C0C7A3D8",1)</v>
      </c>
      <c r="I40" s="47"/>
    </row>
    <row r="41" s="15" customFormat="1" ht="140.55" spans="1:9">
      <c r="A41" s="24">
        <v>39</v>
      </c>
      <c r="B41" s="33" t="s">
        <v>245</v>
      </c>
      <c r="C41" s="33">
        <v>1</v>
      </c>
      <c r="D41" s="33" t="s">
        <v>206</v>
      </c>
      <c r="E41" s="33" t="s">
        <v>246</v>
      </c>
      <c r="F41" s="33"/>
      <c r="G41" s="24"/>
      <c r="H41" s="51" t="str">
        <f>_xlfn.DISPIMG("ID_03D89B2DF0234AD69AA0A7C03B5067D2",1)</f>
        <v>=DISPIMG("ID_03D89B2DF0234AD69AA0A7C03B5067D2",1)</v>
      </c>
      <c r="I41" s="34"/>
    </row>
    <row r="42" s="15" customFormat="1" ht="119.45" spans="1:9">
      <c r="A42" s="24">
        <v>40</v>
      </c>
      <c r="B42" s="33" t="s">
        <v>32</v>
      </c>
      <c r="C42" s="33">
        <v>1</v>
      </c>
      <c r="D42" s="33" t="s">
        <v>247</v>
      </c>
      <c r="E42" s="33" t="s">
        <v>248</v>
      </c>
      <c r="F42" s="33"/>
      <c r="G42" s="24"/>
      <c r="H42" s="51" t="str">
        <f>_xlfn.DISPIMG("ID_DEAE48648B9D42B39F5CE3122419988B",1)</f>
        <v>=DISPIMG("ID_DEAE48648B9D42B39F5CE3122419988B",1)</v>
      </c>
      <c r="I42" s="27" t="s">
        <v>23</v>
      </c>
    </row>
    <row r="43" s="15" customFormat="1" ht="25" customHeight="1" spans="1:9">
      <c r="A43" s="22" t="s">
        <v>134</v>
      </c>
      <c r="B43" s="28"/>
      <c r="C43" s="46"/>
      <c r="D43" s="46"/>
      <c r="E43" s="46"/>
      <c r="F43" s="46"/>
      <c r="G43" s="46"/>
      <c r="H43" s="46"/>
      <c r="I43" s="35"/>
    </row>
    <row r="44" s="15" customFormat="1" spans="1:9">
      <c r="A44" s="30"/>
      <c r="B44" s="31"/>
      <c r="C44" s="30"/>
      <c r="D44" s="30"/>
      <c r="E44" s="31"/>
      <c r="F44" s="30"/>
      <c r="G44" s="30"/>
      <c r="H44" s="43"/>
      <c r="I44" s="17"/>
    </row>
    <row r="45" s="15" customFormat="1" spans="1:9">
      <c r="A45" s="30"/>
      <c r="B45" s="31"/>
      <c r="C45" s="30"/>
      <c r="D45" s="30"/>
      <c r="E45" s="31"/>
      <c r="F45" s="30"/>
      <c r="G45" s="30"/>
      <c r="H45" s="43"/>
      <c r="I45" s="17"/>
    </row>
    <row r="46" s="15" customFormat="1" spans="1:9">
      <c r="A46" s="30"/>
      <c r="B46" s="31"/>
      <c r="C46" s="30"/>
      <c r="D46" s="30"/>
      <c r="E46" s="31"/>
      <c r="F46" s="30"/>
      <c r="G46" s="30"/>
      <c r="H46" s="43"/>
      <c r="I46" s="17"/>
    </row>
    <row r="47" s="15" customFormat="1" spans="1:9">
      <c r="A47" s="30"/>
      <c r="B47" s="31"/>
      <c r="C47" s="30"/>
      <c r="D47" s="30"/>
      <c r="E47" s="31"/>
      <c r="F47" s="30"/>
      <c r="G47" s="30"/>
      <c r="H47" s="43"/>
      <c r="I47" s="17"/>
    </row>
    <row r="48" s="15" customFormat="1" spans="1:9">
      <c r="A48" s="30"/>
      <c r="B48" s="31"/>
      <c r="C48" s="30"/>
      <c r="D48" s="30"/>
      <c r="E48" s="31"/>
      <c r="F48" s="30"/>
      <c r="G48" s="30"/>
      <c r="H48" s="43"/>
      <c r="I48" s="17"/>
    </row>
    <row r="49" s="15" customFormat="1" spans="1:9">
      <c r="A49" s="30"/>
      <c r="B49" s="31"/>
      <c r="C49" s="30"/>
      <c r="D49" s="30"/>
      <c r="E49" s="31"/>
      <c r="F49" s="30"/>
      <c r="G49" s="30"/>
      <c r="H49" s="43"/>
      <c r="I49" s="17"/>
    </row>
    <row r="50" s="15" customFormat="1" spans="1:9">
      <c r="A50" s="30"/>
      <c r="B50" s="31"/>
      <c r="C50" s="30"/>
      <c r="D50" s="30"/>
      <c r="E50" s="31"/>
      <c r="F50" s="30"/>
      <c r="G50" s="30"/>
      <c r="H50" s="43"/>
      <c r="I50" s="17"/>
    </row>
    <row r="51" s="15" customFormat="1" spans="1:9">
      <c r="A51" s="30"/>
      <c r="B51" s="31"/>
      <c r="C51" s="30"/>
      <c r="D51" s="30"/>
      <c r="E51" s="31"/>
      <c r="F51" s="30"/>
      <c r="G51" s="30"/>
      <c r="H51" s="43"/>
      <c r="I51" s="17"/>
    </row>
    <row r="52" s="15" customFormat="1" spans="1:9">
      <c r="A52" s="30"/>
      <c r="B52" s="31"/>
      <c r="C52" s="30"/>
      <c r="D52" s="30"/>
      <c r="E52" s="31"/>
      <c r="F52" s="30"/>
      <c r="G52" s="30"/>
      <c r="H52" s="43"/>
      <c r="I52" s="17"/>
    </row>
    <row r="53" s="15" customFormat="1" spans="1:9">
      <c r="A53" s="30"/>
      <c r="B53" s="31"/>
      <c r="C53" s="30"/>
      <c r="D53" s="30"/>
      <c r="E53" s="31"/>
      <c r="F53" s="30"/>
      <c r="G53" s="30"/>
      <c r="H53" s="43"/>
      <c r="I53" s="17"/>
    </row>
    <row r="54" s="15" customFormat="1" spans="1:9">
      <c r="A54" s="30"/>
      <c r="B54" s="31"/>
      <c r="C54" s="30"/>
      <c r="D54" s="30"/>
      <c r="E54" s="31"/>
      <c r="F54" s="30"/>
      <c r="G54" s="30"/>
      <c r="H54" s="43"/>
      <c r="I54" s="17"/>
    </row>
    <row r="55" s="15" customFormat="1" spans="1:9">
      <c r="A55" s="30"/>
      <c r="B55" s="31"/>
      <c r="C55" s="30"/>
      <c r="D55" s="30"/>
      <c r="E55" s="31"/>
      <c r="F55" s="30"/>
      <c r="G55" s="30"/>
      <c r="H55" s="43"/>
      <c r="I55" s="17"/>
    </row>
    <row r="56" s="15" customFormat="1" spans="1:9">
      <c r="A56" s="30"/>
      <c r="B56" s="31"/>
      <c r="C56" s="30"/>
      <c r="D56" s="30"/>
      <c r="E56" s="31"/>
      <c r="F56" s="30"/>
      <c r="G56" s="30"/>
      <c r="H56" s="43"/>
      <c r="I56" s="17"/>
    </row>
    <row r="57" s="15" customFormat="1" spans="1:9">
      <c r="A57" s="30"/>
      <c r="B57" s="31"/>
      <c r="C57" s="30"/>
      <c r="D57" s="30"/>
      <c r="E57" s="31"/>
      <c r="F57" s="30"/>
      <c r="G57" s="30"/>
      <c r="H57" s="43"/>
      <c r="I57" s="17"/>
    </row>
    <row r="58" s="15" customFormat="1" spans="1:9">
      <c r="A58" s="30"/>
      <c r="B58" s="31"/>
      <c r="C58" s="30"/>
      <c r="D58" s="30"/>
      <c r="E58" s="31"/>
      <c r="F58" s="30"/>
      <c r="G58" s="30"/>
      <c r="H58" s="43"/>
      <c r="I58" s="17"/>
    </row>
    <row r="59" s="15" customFormat="1" spans="1:9">
      <c r="A59" s="30"/>
      <c r="B59" s="31"/>
      <c r="C59" s="30"/>
      <c r="D59" s="30"/>
      <c r="E59" s="31"/>
      <c r="F59" s="30"/>
      <c r="G59" s="30"/>
      <c r="H59" s="43"/>
      <c r="I59" s="17"/>
    </row>
    <row r="60" s="15" customFormat="1" spans="1:9">
      <c r="A60" s="30"/>
      <c r="B60" s="31"/>
      <c r="C60" s="30"/>
      <c r="D60" s="30"/>
      <c r="E60" s="31"/>
      <c r="F60" s="30"/>
      <c r="G60" s="30"/>
      <c r="H60" s="43"/>
      <c r="I60" s="17"/>
    </row>
    <row r="61" s="15" customFormat="1" spans="1:9">
      <c r="A61" s="30"/>
      <c r="B61" s="31"/>
      <c r="C61" s="30"/>
      <c r="D61" s="30"/>
      <c r="E61" s="31"/>
      <c r="F61" s="30"/>
      <c r="G61" s="30"/>
      <c r="H61" s="43"/>
      <c r="I61" s="17"/>
    </row>
    <row r="62" s="15" customFormat="1" spans="1:9">
      <c r="A62" s="30"/>
      <c r="B62" s="31"/>
      <c r="C62" s="30"/>
      <c r="D62" s="30"/>
      <c r="E62" s="31"/>
      <c r="F62" s="30"/>
      <c r="G62" s="30"/>
      <c r="H62" s="43"/>
      <c r="I62" s="17"/>
    </row>
    <row r="63" s="15" customFormat="1" spans="1:9">
      <c r="A63" s="30"/>
      <c r="B63" s="31"/>
      <c r="C63" s="30"/>
      <c r="D63" s="30"/>
      <c r="E63" s="31"/>
      <c r="F63" s="30"/>
      <c r="G63" s="30"/>
      <c r="H63" s="43"/>
      <c r="I63" s="17"/>
    </row>
    <row r="64" s="15" customFormat="1" spans="1:9">
      <c r="A64" s="16"/>
      <c r="B64" s="17"/>
      <c r="C64" s="16"/>
      <c r="D64" s="16"/>
      <c r="E64" s="17"/>
      <c r="F64" s="16"/>
      <c r="G64" s="16"/>
      <c r="I64" s="17"/>
    </row>
    <row r="65" s="15" customFormat="1" spans="1:9">
      <c r="A65" s="16"/>
      <c r="B65" s="17"/>
      <c r="C65" s="16"/>
      <c r="D65" s="16"/>
      <c r="E65" s="17"/>
      <c r="F65" s="16"/>
      <c r="G65" s="16"/>
      <c r="I65" s="17"/>
    </row>
    <row r="66" s="15" customFormat="1" spans="1:9">
      <c r="A66" s="16"/>
      <c r="B66" s="17"/>
      <c r="C66" s="16"/>
      <c r="D66" s="16"/>
      <c r="E66" s="17"/>
      <c r="F66" s="16"/>
      <c r="G66" s="16"/>
      <c r="I66" s="17"/>
    </row>
    <row r="67" s="15" customFormat="1" spans="1:9">
      <c r="A67" s="16"/>
      <c r="B67" s="17"/>
      <c r="C67" s="16"/>
      <c r="D67" s="16"/>
      <c r="E67" s="17"/>
      <c r="F67" s="16"/>
      <c r="G67" s="16"/>
      <c r="I67" s="17"/>
    </row>
    <row r="68" s="15" customFormat="1" spans="1:9">
      <c r="A68" s="16"/>
      <c r="B68" s="17"/>
      <c r="C68" s="16"/>
      <c r="D68" s="16"/>
      <c r="E68" s="17"/>
      <c r="F68" s="16"/>
      <c r="G68" s="16"/>
      <c r="I68" s="17"/>
    </row>
    <row r="69" s="15" customFormat="1" spans="1:9">
      <c r="A69" s="16"/>
      <c r="B69" s="17"/>
      <c r="C69" s="16"/>
      <c r="D69" s="16"/>
      <c r="E69" s="17"/>
      <c r="F69" s="16"/>
      <c r="G69" s="16"/>
      <c r="I69" s="17"/>
    </row>
    <row r="70" s="15" customFormat="1" spans="1:9">
      <c r="A70" s="16"/>
      <c r="B70" s="17"/>
      <c r="C70" s="16"/>
      <c r="D70" s="16"/>
      <c r="E70" s="17"/>
      <c r="F70" s="16"/>
      <c r="G70" s="16"/>
      <c r="I70" s="17"/>
    </row>
    <row r="71" s="15" customFormat="1" spans="1:9">
      <c r="A71" s="16"/>
      <c r="B71" s="17"/>
      <c r="C71" s="16"/>
      <c r="D71" s="16"/>
      <c r="E71" s="17"/>
      <c r="F71" s="16"/>
      <c r="G71" s="16"/>
      <c r="I71" s="17"/>
    </row>
    <row r="72" s="15" customFormat="1" spans="1:9">
      <c r="A72" s="16"/>
      <c r="B72" s="17"/>
      <c r="C72" s="16"/>
      <c r="D72" s="16"/>
      <c r="E72" s="17"/>
      <c r="F72" s="16"/>
      <c r="G72" s="16"/>
      <c r="I72" s="17"/>
    </row>
    <row r="73" s="15" customFormat="1" spans="1:9">
      <c r="A73" s="16"/>
      <c r="B73" s="17"/>
      <c r="C73" s="16"/>
      <c r="D73" s="16"/>
      <c r="E73" s="17"/>
      <c r="F73" s="16"/>
      <c r="G73" s="16"/>
      <c r="I73" s="17"/>
    </row>
    <row r="74" s="15" customFormat="1" spans="1:9">
      <c r="A74" s="16"/>
      <c r="B74" s="17"/>
      <c r="C74" s="16"/>
      <c r="D74" s="16"/>
      <c r="E74" s="17"/>
      <c r="F74" s="16"/>
      <c r="G74" s="16"/>
      <c r="I74" s="17"/>
    </row>
  </sheetData>
  <mergeCells count="5">
    <mergeCell ref="A1:I1"/>
    <mergeCell ref="B43:I43"/>
    <mergeCell ref="I25:I27"/>
    <mergeCell ref="I32:I36"/>
    <mergeCell ref="I39:I41"/>
  </mergeCells>
  <pageMargins left="0.75" right="0.75" top="1" bottom="1" header="0.5" footer="0.5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56"/>
  <sheetViews>
    <sheetView zoomScale="55" zoomScaleNormal="55" topLeftCell="A20" workbookViewId="0">
      <selection activeCell="R7" sqref="R7"/>
    </sheetView>
  </sheetViews>
  <sheetFormatPr defaultColWidth="9" defaultRowHeight="17.6"/>
  <cols>
    <col min="1" max="1" width="11.1327433628319" style="15" customWidth="1"/>
    <col min="2" max="2" width="19.2477876106195" style="15" customWidth="1"/>
    <col min="3" max="3" width="12.8761061946903" style="15" customWidth="1"/>
    <col min="4" max="4" width="20.8761061946903" style="15" customWidth="1"/>
    <col min="5" max="5" width="18.6283185840708" style="18" customWidth="1"/>
    <col min="6" max="6" width="19.6283185840708" style="15" customWidth="1"/>
    <col min="7" max="7" width="24.7522123893805" style="15" customWidth="1"/>
    <col min="8" max="8" width="26.8761061946903" style="15" customWidth="1"/>
    <col min="9" max="9" width="18.8761061946903" style="17" customWidth="1"/>
    <col min="10" max="10" width="25.8761061946903" style="15" customWidth="1"/>
    <col min="11" max="16384" width="9" style="15"/>
  </cols>
  <sheetData>
    <row r="1" s="15" customFormat="1" ht="31" customHeight="1" spans="1:9">
      <c r="A1" s="36" t="s">
        <v>249</v>
      </c>
      <c r="B1" s="21"/>
      <c r="C1" s="21"/>
      <c r="D1" s="21"/>
      <c r="E1" s="21"/>
      <c r="F1" s="21"/>
      <c r="G1" s="21"/>
      <c r="H1" s="21"/>
      <c r="I1" s="20"/>
    </row>
    <row r="2" s="15" customFormat="1" ht="17.65" spans="1:9">
      <c r="A2" s="22" t="s">
        <v>1</v>
      </c>
      <c r="B2" s="22" t="s">
        <v>2</v>
      </c>
      <c r="C2" s="22" t="s">
        <v>3</v>
      </c>
      <c r="D2" s="22" t="s">
        <v>4</v>
      </c>
      <c r="E2" s="23" t="s">
        <v>5</v>
      </c>
      <c r="F2" s="22" t="s">
        <v>6</v>
      </c>
      <c r="G2" s="22" t="s">
        <v>7</v>
      </c>
      <c r="H2" s="22" t="s">
        <v>8</v>
      </c>
      <c r="I2" s="23" t="s">
        <v>9</v>
      </c>
    </row>
    <row r="3" s="15" customFormat="1" ht="90" customHeight="1" spans="1:10">
      <c r="A3" s="24">
        <v>1</v>
      </c>
      <c r="B3" s="27" t="s">
        <v>250</v>
      </c>
      <c r="C3" s="27">
        <v>556</v>
      </c>
      <c r="D3" s="27" t="s">
        <v>251</v>
      </c>
      <c r="E3" s="27" t="s">
        <v>252</v>
      </c>
      <c r="F3" s="27"/>
      <c r="G3" s="27"/>
      <c r="H3" s="38" t="str">
        <f>_xlfn.DISPIMG("ID_BCF1CA614F044F8BA145A32B080756AC",1)</f>
        <v>=DISPIMG("ID_BCF1CA614F044F8BA145A32B080756AC",1)</v>
      </c>
      <c r="I3" s="27" t="s">
        <v>143</v>
      </c>
      <c r="J3" s="18" t="s">
        <v>253</v>
      </c>
    </row>
    <row r="4" s="15" customFormat="1" ht="90" customHeight="1" spans="1:9">
      <c r="A4" s="24">
        <v>2</v>
      </c>
      <c r="B4" s="27" t="s">
        <v>254</v>
      </c>
      <c r="C4" s="27">
        <v>2</v>
      </c>
      <c r="D4" s="27" t="s">
        <v>255</v>
      </c>
      <c r="E4" s="27" t="s">
        <v>256</v>
      </c>
      <c r="F4" s="27"/>
      <c r="G4" s="27"/>
      <c r="H4" s="38" t="str">
        <f>_xlfn.DISPIMG("ID_72B9873F0FDE4AA7BC18784C856CBF4B",1)</f>
        <v>=DISPIMG("ID_72B9873F0FDE4AA7BC18784C856CBF4B",1)</v>
      </c>
      <c r="I4" s="27" t="s">
        <v>35</v>
      </c>
    </row>
    <row r="5" s="15" customFormat="1" ht="90" customHeight="1" spans="1:9">
      <c r="A5" s="24">
        <v>3</v>
      </c>
      <c r="B5" s="27" t="s">
        <v>257</v>
      </c>
      <c r="C5" s="27">
        <v>2</v>
      </c>
      <c r="D5" s="27" t="s">
        <v>258</v>
      </c>
      <c r="E5" s="27" t="s">
        <v>256</v>
      </c>
      <c r="F5" s="27"/>
      <c r="G5" s="27"/>
      <c r="H5" s="38" t="str">
        <f>_xlfn.DISPIMG("ID_24E4F0EA40DA4C5EAD9FDFFE1B71651D",1)</f>
        <v>=DISPIMG("ID_24E4F0EA40DA4C5EAD9FDFFE1B71651D",1)</v>
      </c>
      <c r="I5" s="27" t="s">
        <v>259</v>
      </c>
    </row>
    <row r="6" s="15" customFormat="1" ht="90" customHeight="1" spans="1:9">
      <c r="A6" s="24">
        <v>4</v>
      </c>
      <c r="B6" s="27" t="s">
        <v>260</v>
      </c>
      <c r="C6" s="27">
        <v>36</v>
      </c>
      <c r="D6" s="27" t="s">
        <v>261</v>
      </c>
      <c r="E6" s="27" t="s">
        <v>252</v>
      </c>
      <c r="F6" s="27"/>
      <c r="G6" s="27"/>
      <c r="H6" s="38" t="str">
        <f>_xlfn.DISPIMG("ID_E7A34527C4934203B160502F235178B2",1)</f>
        <v>=DISPIMG("ID_E7A34527C4934203B160502F235178B2",1)</v>
      </c>
      <c r="I6" s="27" t="s">
        <v>262</v>
      </c>
    </row>
    <row r="7" s="15" customFormat="1" ht="90" customHeight="1" spans="1:9">
      <c r="A7" s="24">
        <v>5</v>
      </c>
      <c r="B7" s="27" t="s">
        <v>263</v>
      </c>
      <c r="C7" s="27">
        <v>14</v>
      </c>
      <c r="D7" s="27" t="s">
        <v>264</v>
      </c>
      <c r="E7" s="27" t="s">
        <v>252</v>
      </c>
      <c r="F7" s="27"/>
      <c r="G7" s="27"/>
      <c r="H7" s="38" t="str">
        <f>_xlfn.DISPIMG("ID_27BABA6BD6A5492A9431F07BAC667CD2",1)</f>
        <v>=DISPIMG("ID_27BABA6BD6A5492A9431F07BAC667CD2",1)</v>
      </c>
      <c r="I7" s="27" t="s">
        <v>67</v>
      </c>
    </row>
    <row r="8" s="15" customFormat="1" ht="90" customHeight="1" spans="1:9">
      <c r="A8" s="24">
        <v>6</v>
      </c>
      <c r="B8" s="27" t="s">
        <v>265</v>
      </c>
      <c r="C8" s="27">
        <v>3</v>
      </c>
      <c r="D8" s="27" t="s">
        <v>266</v>
      </c>
      <c r="E8" s="27" t="s">
        <v>252</v>
      </c>
      <c r="F8" s="27"/>
      <c r="G8" s="27"/>
      <c r="H8" s="38" t="str">
        <f>_xlfn.DISPIMG("ID_028EBD7D009E45CE8DE3DAF76214DCAC",1)</f>
        <v>=DISPIMG("ID_028EBD7D009E45CE8DE3DAF76214DCAC",1)</v>
      </c>
      <c r="I8" s="27" t="s">
        <v>262</v>
      </c>
    </row>
    <row r="9" s="15" customFormat="1" ht="90" customHeight="1" spans="1:9">
      <c r="A9" s="24">
        <v>7</v>
      </c>
      <c r="B9" s="27" t="s">
        <v>267</v>
      </c>
      <c r="C9" s="27">
        <v>3</v>
      </c>
      <c r="D9" s="27" t="s">
        <v>268</v>
      </c>
      <c r="E9" s="27" t="s">
        <v>252</v>
      </c>
      <c r="F9" s="27"/>
      <c r="G9" s="27"/>
      <c r="H9" s="40" t="str">
        <f>_xlfn.DISPIMG("ID_72A0C9E91155429DB1CB9EF7440C6D93",1)</f>
        <v>=DISPIMG("ID_72A0C9E91155429DB1CB9EF7440C6D93",1)</v>
      </c>
      <c r="I9" s="27" t="s">
        <v>262</v>
      </c>
    </row>
    <row r="10" s="15" customFormat="1" ht="90" customHeight="1" spans="1:9">
      <c r="A10" s="24">
        <v>8</v>
      </c>
      <c r="B10" s="27" t="s">
        <v>269</v>
      </c>
      <c r="C10" s="27">
        <v>4</v>
      </c>
      <c r="D10" s="27" t="s">
        <v>270</v>
      </c>
      <c r="E10" s="27" t="s">
        <v>252</v>
      </c>
      <c r="F10" s="27"/>
      <c r="G10" s="27"/>
      <c r="H10" s="40" t="str">
        <f>_xlfn.DISPIMG("ID_B5BF60A0A6D54AF88C333BDEA277602B",1)</f>
        <v>=DISPIMG("ID_B5BF60A0A6D54AF88C333BDEA277602B",1)</v>
      </c>
      <c r="I10" s="33" t="s">
        <v>67</v>
      </c>
    </row>
    <row r="11" s="15" customFormat="1" ht="90" customHeight="1" spans="1:9">
      <c r="A11" s="24">
        <v>9</v>
      </c>
      <c r="B11" s="27" t="s">
        <v>271</v>
      </c>
      <c r="C11" s="27">
        <v>6</v>
      </c>
      <c r="D11" s="27" t="s">
        <v>272</v>
      </c>
      <c r="E11" s="27" t="s">
        <v>252</v>
      </c>
      <c r="F11" s="27"/>
      <c r="G11" s="27"/>
      <c r="H11" s="40" t="str">
        <f>_xlfn.DISPIMG("ID_4B1467BD4D72414093F8403E2F4C6574",1)</f>
        <v>=DISPIMG("ID_4B1467BD4D72414093F8403E2F4C6574",1)</v>
      </c>
      <c r="I11" s="47"/>
    </row>
    <row r="12" s="15" customFormat="1" ht="90" customHeight="1" spans="1:9">
      <c r="A12" s="24">
        <v>10</v>
      </c>
      <c r="B12" s="27" t="s">
        <v>273</v>
      </c>
      <c r="C12" s="27">
        <v>10</v>
      </c>
      <c r="D12" s="27" t="s">
        <v>274</v>
      </c>
      <c r="E12" s="27" t="s">
        <v>252</v>
      </c>
      <c r="F12" s="27"/>
      <c r="G12" s="27"/>
      <c r="H12" s="40" t="str">
        <f>_xlfn.DISPIMG("ID_8DFB0B2D94854337B55832674882D1BD",1)</f>
        <v>=DISPIMG("ID_8DFB0B2D94854337B55832674882D1BD",1)</v>
      </c>
      <c r="I12" s="34"/>
    </row>
    <row r="13" s="15" customFormat="1" ht="90" customHeight="1" spans="1:9">
      <c r="A13" s="24">
        <v>11</v>
      </c>
      <c r="B13" s="27" t="s">
        <v>275</v>
      </c>
      <c r="C13" s="27">
        <v>40</v>
      </c>
      <c r="D13" s="27" t="s">
        <v>276</v>
      </c>
      <c r="E13" s="27" t="s">
        <v>252</v>
      </c>
      <c r="F13" s="27"/>
      <c r="G13" s="27"/>
      <c r="H13" s="49" t="str">
        <f>_xlfn.DISPIMG("ID_D41D27B54CF24303871C5FDA3B9B5770",1)</f>
        <v>=DISPIMG("ID_D41D27B54CF24303871C5FDA3B9B5770",1)</v>
      </c>
      <c r="I13" s="27" t="s">
        <v>23</v>
      </c>
    </row>
    <row r="14" s="15" customFormat="1" ht="90" customHeight="1" spans="1:9">
      <c r="A14" s="24">
        <v>12</v>
      </c>
      <c r="B14" s="27" t="s">
        <v>277</v>
      </c>
      <c r="C14" s="27">
        <v>1</v>
      </c>
      <c r="D14" s="27" t="s">
        <v>278</v>
      </c>
      <c r="E14" s="27" t="s">
        <v>279</v>
      </c>
      <c r="F14" s="27"/>
      <c r="G14" s="27"/>
      <c r="H14" s="38" t="str">
        <f>_xlfn.DISPIMG("ID_A979A0D9F0954DD7B927237E40AAE1C2",1)</f>
        <v>=DISPIMG("ID_A979A0D9F0954DD7B927237E40AAE1C2",1)</v>
      </c>
      <c r="I14" s="27" t="s">
        <v>280</v>
      </c>
    </row>
    <row r="15" s="15" customFormat="1" ht="90" customHeight="1" spans="1:9">
      <c r="A15" s="24">
        <v>13</v>
      </c>
      <c r="B15" s="27" t="s">
        <v>281</v>
      </c>
      <c r="C15" s="27">
        <v>6</v>
      </c>
      <c r="D15" s="27" t="s">
        <v>282</v>
      </c>
      <c r="E15" s="27" t="s">
        <v>283</v>
      </c>
      <c r="F15" s="27"/>
      <c r="G15" s="27"/>
      <c r="H15" s="38" t="str">
        <f>_xlfn.DISPIMG("ID_24299DA2A13A4970B169405DB91353A8",1)</f>
        <v>=DISPIMG("ID_24299DA2A13A4970B169405DB91353A8",1)</v>
      </c>
      <c r="I15" s="27" t="s">
        <v>280</v>
      </c>
    </row>
    <row r="16" s="15" customFormat="1" ht="90" customHeight="1" spans="1:9">
      <c r="A16" s="24">
        <v>14</v>
      </c>
      <c r="B16" s="27" t="s">
        <v>284</v>
      </c>
      <c r="C16" s="27">
        <v>1</v>
      </c>
      <c r="D16" s="27" t="s">
        <v>285</v>
      </c>
      <c r="E16" s="27" t="s">
        <v>283</v>
      </c>
      <c r="F16" s="27"/>
      <c r="G16" s="27"/>
      <c r="H16" s="38" t="str">
        <f>_xlfn.DISPIMG("ID_5D39999A63F6406D897AED944FD55ECC",1)</f>
        <v>=DISPIMG("ID_5D39999A63F6406D897AED944FD55ECC",1)</v>
      </c>
      <c r="I16" s="27" t="s">
        <v>286</v>
      </c>
    </row>
    <row r="17" s="15" customFormat="1" ht="90" customHeight="1" spans="1:9">
      <c r="A17" s="24">
        <v>15</v>
      </c>
      <c r="B17" s="27" t="s">
        <v>287</v>
      </c>
      <c r="C17" s="27">
        <v>12</v>
      </c>
      <c r="D17" s="27" t="s">
        <v>288</v>
      </c>
      <c r="E17" s="27" t="s">
        <v>289</v>
      </c>
      <c r="F17" s="27"/>
      <c r="G17" s="27"/>
      <c r="H17" s="38" t="str">
        <f>_xlfn.DISPIMG("ID_B49FE3EA40C94CCEAFBAC07589EE2CD4",1)</f>
        <v>=DISPIMG("ID_B49FE3EA40C94CCEAFBAC07589EE2CD4",1)</v>
      </c>
      <c r="I17" s="27" t="s">
        <v>139</v>
      </c>
    </row>
    <row r="18" s="15" customFormat="1" ht="90" customHeight="1" spans="1:9">
      <c r="A18" s="24">
        <v>16</v>
      </c>
      <c r="B18" s="27" t="s">
        <v>290</v>
      </c>
      <c r="C18" s="27">
        <v>5</v>
      </c>
      <c r="D18" s="27" t="s">
        <v>291</v>
      </c>
      <c r="E18" s="27" t="s">
        <v>289</v>
      </c>
      <c r="F18" s="27"/>
      <c r="G18" s="27"/>
      <c r="H18" s="40" t="str">
        <f>_xlfn.DISPIMG("ID_9F47EBE2ADD54C49BEB38D67E51E5D8B",1)</f>
        <v>=DISPIMG("ID_9F47EBE2ADD54C49BEB38D67E51E5D8B",1)</v>
      </c>
      <c r="I18" s="27" t="s">
        <v>262</v>
      </c>
    </row>
    <row r="19" s="15" customFormat="1" ht="90" customHeight="1" spans="1:9">
      <c r="A19" s="24">
        <v>17</v>
      </c>
      <c r="B19" s="27" t="s">
        <v>292</v>
      </c>
      <c r="C19" s="27">
        <v>5</v>
      </c>
      <c r="D19" s="27" t="s">
        <v>293</v>
      </c>
      <c r="E19" s="27" t="s">
        <v>289</v>
      </c>
      <c r="F19" s="27"/>
      <c r="G19" s="27"/>
      <c r="H19" s="40" t="str">
        <f>_xlfn.DISPIMG("ID_40791E626DD04425B7DFD849A0023E52",1)</f>
        <v>=DISPIMG("ID_40791E626DD04425B7DFD849A0023E52",1)</v>
      </c>
      <c r="I19" s="27" t="s">
        <v>23</v>
      </c>
    </row>
    <row r="20" s="15" customFormat="1" ht="90" customHeight="1" spans="1:9">
      <c r="A20" s="24">
        <v>18</v>
      </c>
      <c r="B20" s="27" t="s">
        <v>294</v>
      </c>
      <c r="C20" s="27">
        <v>4</v>
      </c>
      <c r="D20" s="27" t="s">
        <v>295</v>
      </c>
      <c r="E20" s="27" t="s">
        <v>296</v>
      </c>
      <c r="F20" s="27"/>
      <c r="G20" s="27"/>
      <c r="H20" s="40" t="str">
        <f>_xlfn.DISPIMG("ID_8D3524F8F8FC4A0C86DDBBB52C596C57",1)</f>
        <v>=DISPIMG("ID_8D3524F8F8FC4A0C86DDBBB52C596C57",1)</v>
      </c>
      <c r="I20" s="27" t="s">
        <v>297</v>
      </c>
    </row>
    <row r="21" s="15" customFormat="1" ht="90" customHeight="1" spans="1:9">
      <c r="A21" s="24">
        <v>19</v>
      </c>
      <c r="B21" s="27" t="s">
        <v>290</v>
      </c>
      <c r="C21" s="27">
        <v>2</v>
      </c>
      <c r="D21" s="27" t="s">
        <v>298</v>
      </c>
      <c r="E21" s="27" t="s">
        <v>299</v>
      </c>
      <c r="F21" s="27"/>
      <c r="G21" s="27"/>
      <c r="H21" s="40" t="str">
        <f>_xlfn.DISPIMG("ID_6BB182256C184B23BBF533E712A37BBB",1)</f>
        <v>=DISPIMG("ID_6BB182256C184B23BBF533E712A37BBB",1)</v>
      </c>
      <c r="I21" s="27" t="s">
        <v>63</v>
      </c>
    </row>
    <row r="22" s="15" customFormat="1" ht="90" customHeight="1" spans="1:9">
      <c r="A22" s="24">
        <v>20</v>
      </c>
      <c r="B22" s="27" t="s">
        <v>290</v>
      </c>
      <c r="C22" s="27">
        <v>7</v>
      </c>
      <c r="D22" s="27" t="s">
        <v>300</v>
      </c>
      <c r="E22" s="27" t="s">
        <v>299</v>
      </c>
      <c r="F22" s="27"/>
      <c r="G22" s="27"/>
      <c r="H22" s="40" t="str">
        <f>_xlfn.DISPIMG("ID_44FEBC1357B6445093A29F36F788488C",1)</f>
        <v>=DISPIMG("ID_44FEBC1357B6445093A29F36F788488C",1)</v>
      </c>
      <c r="I22" s="27" t="s">
        <v>301</v>
      </c>
    </row>
    <row r="23" s="15" customFormat="1" ht="90" customHeight="1" spans="1:9">
      <c r="A23" s="24">
        <v>21</v>
      </c>
      <c r="B23" s="27" t="s">
        <v>302</v>
      </c>
      <c r="C23" s="27">
        <v>6</v>
      </c>
      <c r="D23" s="27" t="s">
        <v>303</v>
      </c>
      <c r="E23" s="27" t="s">
        <v>299</v>
      </c>
      <c r="F23" s="27"/>
      <c r="G23" s="27"/>
      <c r="H23" s="40" t="str">
        <f>_xlfn.DISPIMG("ID_14A35E2450FD47CDBE6240F7F2E13557",1)</f>
        <v>=DISPIMG("ID_14A35E2450FD47CDBE6240F7F2E13557",1)</v>
      </c>
      <c r="I23" s="27" t="s">
        <v>262</v>
      </c>
    </row>
    <row r="24" s="15" customFormat="1" ht="90" customHeight="1" spans="1:9">
      <c r="A24" s="24">
        <v>22</v>
      </c>
      <c r="B24" s="27" t="s">
        <v>304</v>
      </c>
      <c r="C24" s="27">
        <v>2</v>
      </c>
      <c r="D24" s="27" t="s">
        <v>305</v>
      </c>
      <c r="E24" s="27" t="s">
        <v>306</v>
      </c>
      <c r="F24" s="27"/>
      <c r="G24" s="27"/>
      <c r="H24" s="39" t="str">
        <f>_xlfn.DISPIMG("ID_B959564B17BE43D9B3722A99B124B74E",1)</f>
        <v>=DISPIMG("ID_B959564B17BE43D9B3722A99B124B74E",1)</v>
      </c>
      <c r="I24" s="27" t="s">
        <v>307</v>
      </c>
    </row>
    <row r="25" s="15" customFormat="1" ht="25" customHeight="1" spans="1:9">
      <c r="A25" s="22" t="s">
        <v>134</v>
      </c>
      <c r="B25" s="42">
        <f>SUM(G3:G24)</f>
        <v>0</v>
      </c>
      <c r="C25" s="29"/>
      <c r="D25" s="29"/>
      <c r="E25" s="29"/>
      <c r="F25" s="29"/>
      <c r="G25" s="29"/>
      <c r="H25" s="29"/>
      <c r="I25" s="35"/>
    </row>
    <row r="26" s="15" customFormat="1" spans="1:9">
      <c r="A26" s="30"/>
      <c r="B26" s="30"/>
      <c r="C26" s="30"/>
      <c r="D26" s="30"/>
      <c r="E26" s="31"/>
      <c r="F26" s="30"/>
      <c r="G26" s="43"/>
      <c r="H26" s="43"/>
      <c r="I26" s="17"/>
    </row>
    <row r="27" s="15" customFormat="1" spans="1:9">
      <c r="A27" s="30"/>
      <c r="B27" s="30"/>
      <c r="C27" s="30"/>
      <c r="D27" s="30"/>
      <c r="E27" s="31"/>
      <c r="F27" s="30"/>
      <c r="G27" s="43"/>
      <c r="H27" s="43"/>
      <c r="I27" s="17"/>
    </row>
    <row r="28" s="15" customFormat="1" spans="1:9">
      <c r="A28" s="30"/>
      <c r="B28" s="30"/>
      <c r="C28" s="30"/>
      <c r="D28" s="30"/>
      <c r="E28" s="31"/>
      <c r="F28" s="30"/>
      <c r="G28" s="43"/>
      <c r="H28" s="43"/>
      <c r="I28" s="17"/>
    </row>
    <row r="29" s="15" customFormat="1" spans="1:9">
      <c r="A29" s="30"/>
      <c r="B29" s="30"/>
      <c r="C29" s="30"/>
      <c r="D29" s="30"/>
      <c r="E29" s="31"/>
      <c r="F29" s="30"/>
      <c r="G29" s="43"/>
      <c r="H29" s="43"/>
      <c r="I29" s="17"/>
    </row>
    <row r="30" s="15" customFormat="1" spans="1:9">
      <c r="A30" s="30"/>
      <c r="B30" s="30"/>
      <c r="C30" s="30"/>
      <c r="D30" s="30"/>
      <c r="E30" s="31"/>
      <c r="F30" s="30"/>
      <c r="G30" s="43"/>
      <c r="H30" s="43"/>
      <c r="I30" s="17"/>
    </row>
    <row r="31" s="15" customFormat="1" spans="1:9">
      <c r="A31" s="30"/>
      <c r="B31" s="30"/>
      <c r="C31" s="30"/>
      <c r="D31" s="30"/>
      <c r="E31" s="31"/>
      <c r="F31" s="30"/>
      <c r="G31" s="43"/>
      <c r="H31" s="43"/>
      <c r="I31" s="17"/>
    </row>
    <row r="32" s="15" customFormat="1" spans="1:9">
      <c r="A32" s="30"/>
      <c r="B32" s="30"/>
      <c r="C32" s="30"/>
      <c r="D32" s="30"/>
      <c r="E32" s="31"/>
      <c r="F32" s="30"/>
      <c r="G32" s="43"/>
      <c r="H32" s="43"/>
      <c r="I32" s="17"/>
    </row>
    <row r="33" s="15" customFormat="1" spans="1:9">
      <c r="A33" s="30"/>
      <c r="B33" s="30"/>
      <c r="C33" s="30"/>
      <c r="D33" s="30"/>
      <c r="E33" s="31"/>
      <c r="F33" s="30"/>
      <c r="G33" s="43"/>
      <c r="H33" s="43"/>
      <c r="I33" s="17"/>
    </row>
    <row r="34" s="15" customFormat="1" spans="1:9">
      <c r="A34" s="30"/>
      <c r="B34" s="30"/>
      <c r="C34" s="30"/>
      <c r="D34" s="30"/>
      <c r="E34" s="31"/>
      <c r="F34" s="30"/>
      <c r="G34" s="43"/>
      <c r="H34" s="43"/>
      <c r="I34" s="17"/>
    </row>
    <row r="35" s="15" customFormat="1" spans="1:9">
      <c r="A35" s="30"/>
      <c r="B35" s="30"/>
      <c r="C35" s="30"/>
      <c r="D35" s="30"/>
      <c r="E35" s="31"/>
      <c r="F35" s="30"/>
      <c r="G35" s="43"/>
      <c r="H35" s="43"/>
      <c r="I35" s="17"/>
    </row>
    <row r="36" s="15" customFormat="1" spans="1:9">
      <c r="A36" s="30"/>
      <c r="B36" s="30"/>
      <c r="C36" s="30"/>
      <c r="D36" s="30"/>
      <c r="E36" s="31"/>
      <c r="F36" s="30"/>
      <c r="G36" s="43"/>
      <c r="H36" s="43"/>
      <c r="I36" s="17"/>
    </row>
    <row r="37" s="15" customFormat="1" spans="1:9">
      <c r="A37" s="30"/>
      <c r="B37" s="30"/>
      <c r="C37" s="30"/>
      <c r="D37" s="30"/>
      <c r="E37" s="31"/>
      <c r="F37" s="30"/>
      <c r="G37" s="43"/>
      <c r="H37" s="43"/>
      <c r="I37" s="17"/>
    </row>
    <row r="38" s="15" customFormat="1" spans="1:9">
      <c r="A38" s="30"/>
      <c r="B38" s="30"/>
      <c r="C38" s="30"/>
      <c r="D38" s="30"/>
      <c r="E38" s="31"/>
      <c r="F38" s="30"/>
      <c r="G38" s="43"/>
      <c r="H38" s="43"/>
      <c r="I38" s="17"/>
    </row>
    <row r="39" s="15" customFormat="1" spans="1:9">
      <c r="A39" s="30"/>
      <c r="B39" s="30"/>
      <c r="C39" s="30"/>
      <c r="D39" s="30"/>
      <c r="E39" s="31"/>
      <c r="F39" s="30"/>
      <c r="G39" s="43"/>
      <c r="H39" s="43"/>
      <c r="I39" s="17"/>
    </row>
    <row r="40" s="15" customFormat="1" spans="1:9">
      <c r="A40" s="30"/>
      <c r="B40" s="30"/>
      <c r="C40" s="30"/>
      <c r="D40" s="30"/>
      <c r="E40" s="31"/>
      <c r="F40" s="30"/>
      <c r="G40" s="43"/>
      <c r="H40" s="43"/>
      <c r="I40" s="17"/>
    </row>
    <row r="41" s="15" customFormat="1" spans="1:9">
      <c r="A41" s="30"/>
      <c r="B41" s="30"/>
      <c r="C41" s="30"/>
      <c r="D41" s="30"/>
      <c r="E41" s="31"/>
      <c r="F41" s="30"/>
      <c r="G41" s="43"/>
      <c r="H41" s="43"/>
      <c r="I41" s="17"/>
    </row>
    <row r="42" s="15" customFormat="1" spans="1:9">
      <c r="A42" s="30"/>
      <c r="B42" s="30"/>
      <c r="C42" s="30"/>
      <c r="D42" s="30"/>
      <c r="E42" s="31"/>
      <c r="F42" s="30"/>
      <c r="G42" s="43"/>
      <c r="H42" s="43"/>
      <c r="I42" s="17"/>
    </row>
    <row r="43" s="15" customFormat="1" spans="1:9">
      <c r="A43" s="30"/>
      <c r="B43" s="30"/>
      <c r="C43" s="30"/>
      <c r="D43" s="30"/>
      <c r="E43" s="31"/>
      <c r="F43" s="30"/>
      <c r="G43" s="43"/>
      <c r="H43" s="43"/>
      <c r="I43" s="17"/>
    </row>
    <row r="44" s="15" customFormat="1" spans="1:9">
      <c r="A44" s="30"/>
      <c r="B44" s="30"/>
      <c r="C44" s="30"/>
      <c r="D44" s="30"/>
      <c r="E44" s="31"/>
      <c r="F44" s="30"/>
      <c r="G44" s="43"/>
      <c r="H44" s="43"/>
      <c r="I44" s="17"/>
    </row>
    <row r="45" s="15" customFormat="1" spans="1:9">
      <c r="A45" s="30"/>
      <c r="B45" s="30"/>
      <c r="C45" s="30"/>
      <c r="D45" s="30"/>
      <c r="E45" s="31"/>
      <c r="F45" s="30"/>
      <c r="G45" s="43"/>
      <c r="H45" s="43"/>
      <c r="I45" s="17"/>
    </row>
    <row r="46" s="15" customFormat="1" spans="1:9">
      <c r="A46" s="16"/>
      <c r="B46" s="16"/>
      <c r="C46" s="16"/>
      <c r="D46" s="16"/>
      <c r="E46" s="17"/>
      <c r="F46" s="16"/>
      <c r="I46" s="17"/>
    </row>
    <row r="47" s="15" customFormat="1" spans="1:9">
      <c r="A47" s="16"/>
      <c r="B47" s="16"/>
      <c r="C47" s="16"/>
      <c r="D47" s="16"/>
      <c r="E47" s="17"/>
      <c r="F47" s="16"/>
      <c r="I47" s="17"/>
    </row>
    <row r="48" s="15" customFormat="1" spans="1:9">
      <c r="A48" s="16"/>
      <c r="B48" s="16"/>
      <c r="C48" s="16"/>
      <c r="D48" s="16"/>
      <c r="E48" s="17"/>
      <c r="F48" s="16"/>
      <c r="I48" s="17"/>
    </row>
    <row r="49" s="15" customFormat="1" spans="1:9">
      <c r="A49" s="16"/>
      <c r="B49" s="16"/>
      <c r="C49" s="16"/>
      <c r="D49" s="16"/>
      <c r="E49" s="17"/>
      <c r="F49" s="16"/>
      <c r="I49" s="17"/>
    </row>
    <row r="50" s="15" customFormat="1" spans="1:9">
      <c r="A50" s="16"/>
      <c r="B50" s="16"/>
      <c r="C50" s="16"/>
      <c r="D50" s="16"/>
      <c r="E50" s="17"/>
      <c r="F50" s="16"/>
      <c r="I50" s="17"/>
    </row>
    <row r="51" s="15" customFormat="1" spans="1:9">
      <c r="A51" s="16"/>
      <c r="B51" s="16"/>
      <c r="C51" s="16"/>
      <c r="D51" s="16"/>
      <c r="E51" s="17"/>
      <c r="F51" s="16"/>
      <c r="I51" s="17"/>
    </row>
    <row r="52" s="15" customFormat="1" spans="1:9">
      <c r="A52" s="16"/>
      <c r="B52" s="16"/>
      <c r="C52" s="16"/>
      <c r="D52" s="16"/>
      <c r="E52" s="17"/>
      <c r="F52" s="16"/>
      <c r="I52" s="17"/>
    </row>
    <row r="53" s="15" customFormat="1" spans="1:9">
      <c r="A53" s="16"/>
      <c r="B53" s="16"/>
      <c r="C53" s="16"/>
      <c r="D53" s="16"/>
      <c r="E53" s="17"/>
      <c r="F53" s="16"/>
      <c r="I53" s="17"/>
    </row>
    <row r="54" s="15" customFormat="1" spans="1:9">
      <c r="A54" s="16"/>
      <c r="B54" s="16"/>
      <c r="C54" s="16"/>
      <c r="D54" s="16"/>
      <c r="E54" s="17"/>
      <c r="F54" s="16"/>
      <c r="I54" s="17"/>
    </row>
    <row r="55" s="15" customFormat="1" spans="1:9">
      <c r="A55" s="16"/>
      <c r="B55" s="16"/>
      <c r="C55" s="16"/>
      <c r="D55" s="16"/>
      <c r="E55" s="17"/>
      <c r="F55" s="16"/>
      <c r="I55" s="17"/>
    </row>
    <row r="56" s="15" customFormat="1" spans="1:9">
      <c r="A56" s="16"/>
      <c r="B56" s="16"/>
      <c r="C56" s="16"/>
      <c r="D56" s="16"/>
      <c r="E56" s="17"/>
      <c r="F56" s="16"/>
      <c r="I56" s="17"/>
    </row>
  </sheetData>
  <mergeCells count="3">
    <mergeCell ref="A1:I1"/>
    <mergeCell ref="B25:I25"/>
    <mergeCell ref="I10:I12"/>
  </mergeCells>
  <pageMargins left="0.75" right="0.75" top="1" bottom="1" header="0.5" footer="0.5"/>
  <headerFooter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69"/>
  <sheetViews>
    <sheetView zoomScale="55" zoomScaleNormal="55" workbookViewId="0">
      <selection activeCell="Q4" sqref="Q4"/>
    </sheetView>
  </sheetViews>
  <sheetFormatPr defaultColWidth="9" defaultRowHeight="17.6"/>
  <cols>
    <col min="1" max="1" width="11.1327433628319" style="15" customWidth="1"/>
    <col min="2" max="2" width="23.1327433628319" style="15" customWidth="1"/>
    <col min="3" max="3" width="12.8761061946903" style="15" customWidth="1"/>
    <col min="4" max="4" width="24.6283185840708" style="15" customWidth="1"/>
    <col min="5" max="5" width="20.8761061946903" style="15" customWidth="1"/>
    <col min="6" max="6" width="19.6283185840708" style="15" customWidth="1"/>
    <col min="7" max="7" width="24.7522123893805" style="16" customWidth="1"/>
    <col min="8" max="8" width="26.8761061946903" style="15" customWidth="1"/>
    <col min="9" max="9" width="16.3805309734513" style="18" customWidth="1"/>
    <col min="10" max="16384" width="9" style="15"/>
  </cols>
  <sheetData>
    <row r="1" s="15" customFormat="1" ht="30.95" customHeight="1" spans="1:9">
      <c r="A1" s="36" t="s">
        <v>308</v>
      </c>
      <c r="B1" s="21"/>
      <c r="C1" s="21"/>
      <c r="D1" s="21"/>
      <c r="E1" s="21"/>
      <c r="F1" s="21"/>
      <c r="G1" s="21"/>
      <c r="H1" s="21"/>
      <c r="I1" s="20"/>
    </row>
    <row r="2" s="15" customFormat="1" ht="17.65" spans="1:9">
      <c r="A2" s="22" t="s">
        <v>1</v>
      </c>
      <c r="B2" s="22" t="s">
        <v>2</v>
      </c>
      <c r="C2" s="22" t="s">
        <v>3</v>
      </c>
      <c r="D2" s="22" t="s">
        <v>4</v>
      </c>
      <c r="E2" s="22" t="s">
        <v>5</v>
      </c>
      <c r="F2" s="22" t="s">
        <v>6</v>
      </c>
      <c r="G2" s="22" t="s">
        <v>7</v>
      </c>
      <c r="H2" s="22" t="s">
        <v>8</v>
      </c>
      <c r="I2" s="23" t="s">
        <v>9</v>
      </c>
    </row>
    <row r="3" s="15" customFormat="1" ht="165.95" customHeight="1" spans="1:9">
      <c r="A3" s="24">
        <v>1</v>
      </c>
      <c r="B3" s="24" t="s">
        <v>309</v>
      </c>
      <c r="C3" s="24">
        <v>1</v>
      </c>
      <c r="D3" s="27" t="s">
        <v>310</v>
      </c>
      <c r="E3" s="24" t="s">
        <v>311</v>
      </c>
      <c r="F3" s="24"/>
      <c r="G3" s="24"/>
      <c r="H3" s="38" t="str">
        <f>_xlfn.DISPIMG("ID_7CB6BAB62A7044148DB2A21AFF3EE4BA",1)</f>
        <v>=DISPIMG("ID_7CB6BAB62A7044148DB2A21AFF3EE4BA",1)</v>
      </c>
      <c r="I3" s="32" t="s">
        <v>312</v>
      </c>
    </row>
    <row r="4" s="15" customFormat="1" ht="153.95" customHeight="1" spans="1:9">
      <c r="A4" s="24">
        <v>2</v>
      </c>
      <c r="B4" s="24" t="s">
        <v>313</v>
      </c>
      <c r="C4" s="24">
        <v>3</v>
      </c>
      <c r="D4" s="27" t="s">
        <v>314</v>
      </c>
      <c r="E4" s="24" t="s">
        <v>311</v>
      </c>
      <c r="F4" s="24"/>
      <c r="G4" s="24"/>
      <c r="H4" s="38" t="str">
        <f>_xlfn.DISPIMG("ID_A4D5208007AE4DB98BF609A769C85E89",1)</f>
        <v>=DISPIMG("ID_A4D5208007AE4DB98BF609A769C85E89",1)</v>
      </c>
      <c r="I4" s="32" t="s">
        <v>23</v>
      </c>
    </row>
    <row r="5" s="15" customFormat="1" ht="131.1" customHeight="1" spans="1:9">
      <c r="A5" s="24">
        <v>3</v>
      </c>
      <c r="B5" s="24" t="s">
        <v>315</v>
      </c>
      <c r="C5" s="24">
        <v>3</v>
      </c>
      <c r="D5" s="27" t="s">
        <v>316</v>
      </c>
      <c r="E5" s="24" t="s">
        <v>311</v>
      </c>
      <c r="F5" s="24"/>
      <c r="G5" s="24"/>
      <c r="H5" s="38" t="str">
        <f>_xlfn.DISPIMG("ID_4E47D225051B40E6A12168FF847871E3",1)</f>
        <v>=DISPIMG("ID_4E47D225051B40E6A12168FF847871E3",1)</v>
      </c>
      <c r="I5" s="32" t="s">
        <v>63</v>
      </c>
    </row>
    <row r="6" s="15" customFormat="1" ht="153" customHeight="1" spans="1:9">
      <c r="A6" s="24">
        <v>4</v>
      </c>
      <c r="B6" s="24" t="s">
        <v>317</v>
      </c>
      <c r="C6" s="24">
        <v>5</v>
      </c>
      <c r="D6" s="27" t="s">
        <v>318</v>
      </c>
      <c r="E6" s="24" t="s">
        <v>311</v>
      </c>
      <c r="F6" s="24"/>
      <c r="G6" s="24"/>
      <c r="H6" s="38" t="str">
        <f>_xlfn.DISPIMG("ID_21CB96BCEBA74E0DAEDD46D46B1D79EF",1)</f>
        <v>=DISPIMG("ID_21CB96BCEBA74E0DAEDD46D46B1D79EF",1)</v>
      </c>
      <c r="I6" s="32" t="s">
        <v>319</v>
      </c>
    </row>
    <row r="7" s="15" customFormat="1" ht="84" customHeight="1" spans="1:9">
      <c r="A7" s="24">
        <v>5</v>
      </c>
      <c r="B7" s="24" t="s">
        <v>320</v>
      </c>
      <c r="C7" s="24">
        <v>2</v>
      </c>
      <c r="D7" s="27" t="s">
        <v>321</v>
      </c>
      <c r="E7" s="24" t="s">
        <v>322</v>
      </c>
      <c r="F7" s="24"/>
      <c r="G7" s="24"/>
      <c r="H7" s="38"/>
      <c r="I7" s="32" t="s">
        <v>323</v>
      </c>
    </row>
    <row r="8" s="15" customFormat="1" ht="84" customHeight="1" spans="1:9">
      <c r="A8" s="24">
        <v>6</v>
      </c>
      <c r="B8" s="24" t="s">
        <v>324</v>
      </c>
      <c r="C8" s="24">
        <v>20</v>
      </c>
      <c r="D8" s="27" t="s">
        <v>325</v>
      </c>
      <c r="E8" s="24" t="s">
        <v>322</v>
      </c>
      <c r="F8" s="24"/>
      <c r="G8" s="24"/>
      <c r="H8" s="38" t="str">
        <f>_xlfn.DISPIMG("ID_1CA66F3A1D434A88803F34DD61F1C111",1)</f>
        <v>=DISPIMG("ID_1CA66F3A1D434A88803F34DD61F1C111",1)</v>
      </c>
      <c r="I8" s="32" t="s">
        <v>326</v>
      </c>
    </row>
    <row r="9" s="15" customFormat="1" ht="84" customHeight="1" spans="1:9">
      <c r="A9" s="24">
        <v>7</v>
      </c>
      <c r="B9" s="24" t="s">
        <v>327</v>
      </c>
      <c r="C9" s="24">
        <v>1</v>
      </c>
      <c r="D9" s="27" t="s">
        <v>321</v>
      </c>
      <c r="E9" s="24" t="s">
        <v>328</v>
      </c>
      <c r="F9" s="24"/>
      <c r="G9" s="24"/>
      <c r="H9" s="38" t="str">
        <f>_xlfn.DISPIMG("ID_2FF7D36B54AA4B5182044DD97A954736",1)</f>
        <v>=DISPIMG("ID_2FF7D36B54AA4B5182044DD97A954736",1)</v>
      </c>
      <c r="I9" s="32" t="s">
        <v>329</v>
      </c>
    </row>
    <row r="10" s="15" customFormat="1" ht="84" customHeight="1" spans="1:9">
      <c r="A10" s="24">
        <v>8</v>
      </c>
      <c r="B10" s="24" t="s">
        <v>327</v>
      </c>
      <c r="C10" s="24">
        <v>7</v>
      </c>
      <c r="D10" s="27" t="s">
        <v>330</v>
      </c>
      <c r="E10" s="24" t="s">
        <v>328</v>
      </c>
      <c r="F10" s="24"/>
      <c r="G10" s="24"/>
      <c r="H10" s="38" t="str">
        <f>_xlfn.DISPIMG("ID_34CCB8D89C314186B09CC465D25ABEC3",1)</f>
        <v>=DISPIMG("ID_34CCB8D89C314186B09CC465D25ABEC3",1)</v>
      </c>
      <c r="I10" s="32" t="s">
        <v>329</v>
      </c>
    </row>
    <row r="11" s="15" customFormat="1" ht="90.95" customHeight="1" spans="1:9">
      <c r="A11" s="24">
        <v>9</v>
      </c>
      <c r="B11" s="24" t="s">
        <v>327</v>
      </c>
      <c r="C11" s="24">
        <v>7</v>
      </c>
      <c r="D11" s="27" t="s">
        <v>331</v>
      </c>
      <c r="E11" s="24" t="s">
        <v>328</v>
      </c>
      <c r="F11" s="24"/>
      <c r="G11" s="24"/>
      <c r="H11" s="38" t="str">
        <f>_xlfn.DISPIMG("ID_83D9AA92DDF04FAFBF6503A811AEA7E9",1)</f>
        <v>=DISPIMG("ID_83D9AA92DDF04FAFBF6503A811AEA7E9",1)</v>
      </c>
      <c r="I11" s="32" t="s">
        <v>23</v>
      </c>
    </row>
    <row r="12" s="15" customFormat="1" ht="84" customHeight="1" spans="1:9">
      <c r="A12" s="24">
        <v>10</v>
      </c>
      <c r="B12" s="24" t="s">
        <v>332</v>
      </c>
      <c r="C12" s="24">
        <v>5</v>
      </c>
      <c r="D12" s="27" t="s">
        <v>333</v>
      </c>
      <c r="E12" s="24" t="s">
        <v>334</v>
      </c>
      <c r="F12" s="24"/>
      <c r="G12" s="24"/>
      <c r="H12" s="38" t="str">
        <f>_xlfn.DISPIMG("ID_05B1AD10392A4803AC5CC36DD9243780",1)</f>
        <v>=DISPIMG("ID_05B1AD10392A4803AC5CC36DD9243780",1)</v>
      </c>
      <c r="I12" s="32" t="s">
        <v>335</v>
      </c>
    </row>
    <row r="13" s="15" customFormat="1" ht="132" customHeight="1" spans="1:9">
      <c r="A13" s="24">
        <v>11</v>
      </c>
      <c r="B13" s="24" t="s">
        <v>336</v>
      </c>
      <c r="C13" s="24">
        <v>10</v>
      </c>
      <c r="D13" s="27" t="s">
        <v>314</v>
      </c>
      <c r="E13" s="24" t="s">
        <v>334</v>
      </c>
      <c r="F13" s="24"/>
      <c r="G13" s="24"/>
      <c r="H13" s="24" t="str">
        <f>_xlfn.DISPIMG("ID_CA08EE65961D4DBA9DD1F6E2D4850C89",1)</f>
        <v>=DISPIMG("ID_CA08EE65961D4DBA9DD1F6E2D4850C89",1)</v>
      </c>
      <c r="I13" s="32" t="s">
        <v>23</v>
      </c>
    </row>
    <row r="14" s="15" customFormat="1" ht="116.1" customHeight="1" spans="1:9">
      <c r="A14" s="24">
        <v>12</v>
      </c>
      <c r="B14" s="24" t="s">
        <v>337</v>
      </c>
      <c r="C14" s="24">
        <v>53</v>
      </c>
      <c r="D14" s="27" t="s">
        <v>338</v>
      </c>
      <c r="E14" s="24" t="s">
        <v>334</v>
      </c>
      <c r="F14" s="24"/>
      <c r="G14" s="24"/>
      <c r="H14" s="24" t="str">
        <f>_xlfn.DISPIMG("ID_97BCA90960274A13AAB7001994D2DDE6",1)</f>
        <v>=DISPIMG("ID_97BCA90960274A13AAB7001994D2DDE6",1)</v>
      </c>
      <c r="I14" s="32" t="s">
        <v>23</v>
      </c>
    </row>
    <row r="15" s="15" customFormat="1" ht="105.95" customHeight="1" spans="1:9">
      <c r="A15" s="24">
        <v>13</v>
      </c>
      <c r="B15" s="24" t="s">
        <v>339</v>
      </c>
      <c r="C15" s="24">
        <v>1</v>
      </c>
      <c r="D15" s="27" t="s">
        <v>340</v>
      </c>
      <c r="E15" s="24" t="s">
        <v>334</v>
      </c>
      <c r="F15" s="24"/>
      <c r="G15" s="24"/>
      <c r="H15" s="24" t="str">
        <f>_xlfn.DISPIMG("ID_608CADFA6E014405937BC4B2ADE18DFF",1)</f>
        <v>=DISPIMG("ID_608CADFA6E014405937BC4B2ADE18DFF",1)</v>
      </c>
      <c r="I15" s="33" t="s">
        <v>341</v>
      </c>
    </row>
    <row r="16" s="15" customFormat="1" ht="123" customHeight="1" spans="1:9">
      <c r="A16" s="24">
        <v>14</v>
      </c>
      <c r="B16" s="24" t="s">
        <v>342</v>
      </c>
      <c r="C16" s="24">
        <v>1</v>
      </c>
      <c r="D16" s="27" t="s">
        <v>343</v>
      </c>
      <c r="E16" s="24" t="s">
        <v>334</v>
      </c>
      <c r="F16" s="24"/>
      <c r="G16" s="24"/>
      <c r="H16" s="24" t="str">
        <f>_xlfn.DISPIMG("ID_6753030F82E94607893743B2E4157455",1)</f>
        <v>=DISPIMG("ID_6753030F82E94607893743B2E4157455",1)</v>
      </c>
      <c r="I16" s="34"/>
    </row>
    <row r="17" s="15" customFormat="1" ht="95.1" customHeight="1" spans="1:9">
      <c r="A17" s="24">
        <v>15</v>
      </c>
      <c r="B17" s="24" t="s">
        <v>344</v>
      </c>
      <c r="C17" s="24">
        <v>275</v>
      </c>
      <c r="D17" s="27" t="s">
        <v>345</v>
      </c>
      <c r="E17" s="24" t="s">
        <v>334</v>
      </c>
      <c r="F17" s="24"/>
      <c r="G17" s="24"/>
      <c r="H17" s="24" t="str">
        <f>_xlfn.DISPIMG("ID_FDBBBE5FB401484697036873B26F3941",1)</f>
        <v>=DISPIMG("ID_FDBBBE5FB401484697036873B26F3941",1)</v>
      </c>
      <c r="I17" s="32" t="s">
        <v>346</v>
      </c>
    </row>
    <row r="18" s="15" customFormat="1" ht="89.1" customHeight="1" spans="1:9">
      <c r="A18" s="24">
        <v>16</v>
      </c>
      <c r="B18" s="24" t="s">
        <v>347</v>
      </c>
      <c r="C18" s="24">
        <v>20</v>
      </c>
      <c r="D18" s="27" t="s">
        <v>348</v>
      </c>
      <c r="E18" s="24" t="s">
        <v>334</v>
      </c>
      <c r="F18" s="24"/>
      <c r="G18" s="24"/>
      <c r="H18" s="24" t="str">
        <f>_xlfn.DISPIMG("ID_FC6A8B3CB3454A0DB279B9D6BA41D3FF",1)</f>
        <v>=DISPIMG("ID_FC6A8B3CB3454A0DB279B9D6BA41D3FF",1)</v>
      </c>
      <c r="I18" s="32" t="s">
        <v>349</v>
      </c>
    </row>
    <row r="19" s="15" customFormat="1" ht="117.95" customHeight="1" spans="1:9">
      <c r="A19" s="24">
        <v>17</v>
      </c>
      <c r="B19" s="24" t="s">
        <v>350</v>
      </c>
      <c r="C19" s="24">
        <v>60</v>
      </c>
      <c r="D19" s="27" t="s">
        <v>351</v>
      </c>
      <c r="E19" s="24" t="s">
        <v>334</v>
      </c>
      <c r="F19" s="24"/>
      <c r="G19" s="24"/>
      <c r="H19" s="24" t="str">
        <f>_xlfn.DISPIMG("ID_42577ADD00CC4E57A3A481D2B630B3AD",1)</f>
        <v>=DISPIMG("ID_42577ADD00CC4E57A3A481D2B630B3AD",1)</v>
      </c>
      <c r="I19" s="33" t="s">
        <v>67</v>
      </c>
    </row>
    <row r="20" s="15" customFormat="1" ht="95.1" customHeight="1" spans="1:9">
      <c r="A20" s="24">
        <v>18</v>
      </c>
      <c r="B20" s="24" t="s">
        <v>352</v>
      </c>
      <c r="C20" s="24">
        <v>50</v>
      </c>
      <c r="D20" s="24" t="s">
        <v>353</v>
      </c>
      <c r="E20" s="24" t="s">
        <v>334</v>
      </c>
      <c r="F20" s="24"/>
      <c r="G20" s="24"/>
      <c r="H20" s="24" t="str">
        <f>_xlfn.DISPIMG("ID_75EF1A921F5C4BBD8D5E65FA185466DC",1)</f>
        <v>=DISPIMG("ID_75EF1A921F5C4BBD8D5E65FA185466DC",1)</v>
      </c>
      <c r="I20" s="34"/>
    </row>
    <row r="21" s="15" customFormat="1" ht="138.95" customHeight="1" spans="1:9">
      <c r="A21" s="24">
        <v>19</v>
      </c>
      <c r="B21" s="24" t="s">
        <v>354</v>
      </c>
      <c r="C21" s="24">
        <v>2</v>
      </c>
      <c r="D21" s="27" t="s">
        <v>355</v>
      </c>
      <c r="E21" s="24" t="s">
        <v>334</v>
      </c>
      <c r="F21" s="24"/>
      <c r="G21" s="24"/>
      <c r="H21" s="24" t="str">
        <f>_xlfn.DISPIMG("ID_876A7E9BC29A461A8AB6CB0E25840CFB",1)</f>
        <v>=DISPIMG("ID_876A7E9BC29A461A8AB6CB0E25840CFB",1)</v>
      </c>
      <c r="I21" s="32" t="s">
        <v>81</v>
      </c>
    </row>
    <row r="22" s="15" customFormat="1" ht="158.1" customHeight="1" spans="1:9">
      <c r="A22" s="24">
        <v>20</v>
      </c>
      <c r="B22" s="24" t="s">
        <v>356</v>
      </c>
      <c r="C22" s="24">
        <v>18</v>
      </c>
      <c r="D22" s="27" t="s">
        <v>357</v>
      </c>
      <c r="E22" s="27" t="s">
        <v>358</v>
      </c>
      <c r="F22" s="24"/>
      <c r="G22" s="24"/>
      <c r="H22" s="24" t="str">
        <f>_xlfn.DISPIMG("ID_31A76E289D68445388B7308F77019134",1)</f>
        <v>=DISPIMG("ID_31A76E289D68445388B7308F77019134",1)</v>
      </c>
      <c r="I22" s="32" t="s">
        <v>81</v>
      </c>
    </row>
    <row r="23" s="15" customFormat="1" ht="132.95" customHeight="1" spans="1:9">
      <c r="A23" s="24">
        <v>21</v>
      </c>
      <c r="B23" s="24" t="s">
        <v>359</v>
      </c>
      <c r="C23" s="24">
        <v>5</v>
      </c>
      <c r="D23" s="27" t="s">
        <v>316</v>
      </c>
      <c r="E23" s="24" t="s">
        <v>334</v>
      </c>
      <c r="F23" s="24"/>
      <c r="G23" s="24"/>
      <c r="H23" s="24" t="str">
        <f>_xlfn.DISPIMG("ID_9CCFD23FE00E45C49FAAF2BF5C21CE22",1)</f>
        <v>=DISPIMG("ID_9CCFD23FE00E45C49FAAF2BF5C21CE22",1)</v>
      </c>
      <c r="I23" s="32" t="s">
        <v>81</v>
      </c>
    </row>
    <row r="24" s="15" customFormat="1" ht="144" customHeight="1" spans="1:9">
      <c r="A24" s="24">
        <v>22</v>
      </c>
      <c r="B24" s="24" t="s">
        <v>64</v>
      </c>
      <c r="C24" s="24">
        <v>5</v>
      </c>
      <c r="D24" s="27" t="s">
        <v>360</v>
      </c>
      <c r="E24" s="24" t="s">
        <v>334</v>
      </c>
      <c r="F24" s="24"/>
      <c r="G24" s="24"/>
      <c r="H24" s="24" t="str">
        <f>_xlfn.DISPIMG("ID_446A0876C66649F8B7F3DC48B1224E51",1)</f>
        <v>=DISPIMG("ID_446A0876C66649F8B7F3DC48B1224E51",1)</v>
      </c>
      <c r="I24" s="32" t="s">
        <v>67</v>
      </c>
    </row>
    <row r="25" s="15" customFormat="1" ht="101.1" customHeight="1" spans="1:9">
      <c r="A25" s="24">
        <v>23</v>
      </c>
      <c r="B25" s="24" t="s">
        <v>105</v>
      </c>
      <c r="C25" s="24">
        <v>40</v>
      </c>
      <c r="D25" s="27" t="s">
        <v>361</v>
      </c>
      <c r="E25" s="24" t="s">
        <v>334</v>
      </c>
      <c r="F25" s="24"/>
      <c r="G25" s="24"/>
      <c r="H25" s="24" t="str">
        <f>_xlfn.DISPIMG("ID_FA8EE291F6854CF9BA723FDBCC7985D2",1)</f>
        <v>=DISPIMG("ID_FA8EE291F6854CF9BA723FDBCC7985D2",1)</v>
      </c>
      <c r="I25" s="32" t="s">
        <v>362</v>
      </c>
    </row>
    <row r="26" s="15" customFormat="1" ht="117" customHeight="1" spans="1:9">
      <c r="A26" s="24">
        <v>24</v>
      </c>
      <c r="B26" s="24" t="s">
        <v>363</v>
      </c>
      <c r="C26" s="24">
        <v>20</v>
      </c>
      <c r="D26" s="27" t="s">
        <v>364</v>
      </c>
      <c r="E26" s="24" t="s">
        <v>334</v>
      </c>
      <c r="F26" s="24"/>
      <c r="G26" s="24"/>
      <c r="H26" s="24" t="str">
        <f>_xlfn.DISPIMG("ID_021A2B11362C4CF9A158FE1333879765",1)</f>
        <v>=DISPIMG("ID_021A2B11362C4CF9A158FE1333879765",1)</v>
      </c>
      <c r="I26" s="32" t="s">
        <v>139</v>
      </c>
    </row>
    <row r="27" s="15" customFormat="1" ht="117" customHeight="1" spans="1:9">
      <c r="A27" s="24">
        <v>25</v>
      </c>
      <c r="B27" s="24" t="s">
        <v>365</v>
      </c>
      <c r="C27" s="24">
        <v>5</v>
      </c>
      <c r="D27" s="27" t="s">
        <v>366</v>
      </c>
      <c r="E27" s="24" t="s">
        <v>334</v>
      </c>
      <c r="F27" s="24"/>
      <c r="G27" s="24"/>
      <c r="H27" s="24" t="str">
        <f>_xlfn.DISPIMG("ID_C441F9363CFC4C77B0F8EE7CF1390DDA",1)</f>
        <v>=DISPIMG("ID_C441F9363CFC4C77B0F8EE7CF1390DDA",1)</v>
      </c>
      <c r="I27" s="32" t="s">
        <v>67</v>
      </c>
    </row>
    <row r="28" s="15" customFormat="1" ht="117" customHeight="1" spans="1:9">
      <c r="A28" s="24">
        <v>26</v>
      </c>
      <c r="B28" s="24" t="s">
        <v>367</v>
      </c>
      <c r="C28" s="24">
        <v>5</v>
      </c>
      <c r="D28" s="27" t="s">
        <v>360</v>
      </c>
      <c r="E28" s="24" t="s">
        <v>334</v>
      </c>
      <c r="F28" s="24"/>
      <c r="G28" s="24"/>
      <c r="H28" s="24" t="str">
        <f>_xlfn.DISPIMG("ID_7C6683F7F83C4A6591AECBF9B1BEFF8E",1)</f>
        <v>=DISPIMG("ID_7C6683F7F83C4A6591AECBF9B1BEFF8E",1)</v>
      </c>
      <c r="I28" s="32" t="s">
        <v>368</v>
      </c>
    </row>
    <row r="29" s="15" customFormat="1" ht="117" customHeight="1" spans="1:9">
      <c r="A29" s="24">
        <v>27</v>
      </c>
      <c r="B29" s="24" t="s">
        <v>369</v>
      </c>
      <c r="C29" s="24">
        <v>1</v>
      </c>
      <c r="D29" s="27" t="s">
        <v>316</v>
      </c>
      <c r="E29" s="24" t="s">
        <v>370</v>
      </c>
      <c r="F29" s="24"/>
      <c r="G29" s="24"/>
      <c r="H29" s="24" t="str">
        <f>_xlfn.DISPIMG("ID_A885551A13F947CF8A4B52CC3498F521",1)</f>
        <v>=DISPIMG("ID_A885551A13F947CF8A4B52CC3498F521",1)</v>
      </c>
      <c r="I29" s="32" t="s">
        <v>81</v>
      </c>
    </row>
    <row r="30" s="15" customFormat="1" ht="110.1" customHeight="1" spans="1:9">
      <c r="A30" s="24">
        <v>28</v>
      </c>
      <c r="B30" s="24" t="s">
        <v>369</v>
      </c>
      <c r="C30" s="24">
        <v>4</v>
      </c>
      <c r="D30" s="27" t="s">
        <v>371</v>
      </c>
      <c r="E30" s="24" t="s">
        <v>370</v>
      </c>
      <c r="F30" s="24"/>
      <c r="G30" s="24"/>
      <c r="H30" s="24" t="str">
        <f>_xlfn.DISPIMG("ID_31E75E4EF9054B299570A5C39183A0D9",1)</f>
        <v>=DISPIMG("ID_31E75E4EF9054B299570A5C39183A0D9",1)</v>
      </c>
      <c r="I30" s="32" t="s">
        <v>372</v>
      </c>
    </row>
    <row r="31" s="15" customFormat="1" ht="105.95" customHeight="1" spans="1:9">
      <c r="A31" s="24">
        <v>29</v>
      </c>
      <c r="B31" s="24" t="s">
        <v>373</v>
      </c>
      <c r="C31" s="24">
        <v>1</v>
      </c>
      <c r="D31" s="27" t="s">
        <v>374</v>
      </c>
      <c r="E31" s="24" t="s">
        <v>370</v>
      </c>
      <c r="F31" s="24"/>
      <c r="G31" s="24"/>
      <c r="H31" s="24" t="str">
        <f>_xlfn.DISPIMG("ID_A091EBC12D70405DAE67DEA11455F1DD",1)</f>
        <v>=DISPIMG("ID_A091EBC12D70405DAE67DEA11455F1DD",1)</v>
      </c>
      <c r="I31" s="32" t="s">
        <v>375</v>
      </c>
    </row>
    <row r="32" s="15" customFormat="1" ht="117.95" customHeight="1" spans="1:9">
      <c r="A32" s="24">
        <v>30</v>
      </c>
      <c r="B32" s="24" t="s">
        <v>376</v>
      </c>
      <c r="C32" s="24">
        <v>6</v>
      </c>
      <c r="D32" s="27" t="s">
        <v>377</v>
      </c>
      <c r="E32" s="24" t="s">
        <v>370</v>
      </c>
      <c r="F32" s="24"/>
      <c r="G32" s="24"/>
      <c r="H32" s="24" t="str">
        <f>_xlfn.DISPIMG("ID_AEBF5462E92F48CCA35DA529CD311559",1)</f>
        <v>=DISPIMG("ID_AEBF5462E92F48CCA35DA529CD311559",1)</v>
      </c>
      <c r="I32" s="32" t="s">
        <v>378</v>
      </c>
    </row>
    <row r="33" s="15" customFormat="1" ht="111" customHeight="1" spans="1:9">
      <c r="A33" s="24">
        <v>31</v>
      </c>
      <c r="B33" s="24" t="s">
        <v>379</v>
      </c>
      <c r="C33" s="24">
        <v>1</v>
      </c>
      <c r="D33" s="27" t="s">
        <v>380</v>
      </c>
      <c r="E33" s="24" t="s">
        <v>370</v>
      </c>
      <c r="F33" s="24"/>
      <c r="G33" s="24"/>
      <c r="H33" s="24" t="str">
        <f>_xlfn.DISPIMG("ID_C969F19FA88646C18826F7BEC20CB9B2",1)</f>
        <v>=DISPIMG("ID_C969F19FA88646C18826F7BEC20CB9B2",1)</v>
      </c>
      <c r="I33" s="32" t="s">
        <v>381</v>
      </c>
    </row>
    <row r="34" s="15" customFormat="1" ht="119.1" customHeight="1" spans="1:9">
      <c r="A34" s="24">
        <v>32</v>
      </c>
      <c r="B34" s="24" t="s">
        <v>382</v>
      </c>
      <c r="C34" s="24">
        <v>2</v>
      </c>
      <c r="D34" s="27" t="s">
        <v>383</v>
      </c>
      <c r="E34" s="24" t="s">
        <v>370</v>
      </c>
      <c r="F34" s="24"/>
      <c r="G34" s="24"/>
      <c r="H34" s="24" t="str">
        <f>_xlfn.DISPIMG("ID_7993613A83ED4AA2AB055400306AAD7E",1)</f>
        <v>=DISPIMG("ID_7993613A83ED4AA2AB055400306AAD7E",1)</v>
      </c>
      <c r="I34" s="32" t="s">
        <v>81</v>
      </c>
    </row>
    <row r="35" s="15" customFormat="1" ht="119.1" customHeight="1" spans="1:9">
      <c r="A35" s="24">
        <v>33</v>
      </c>
      <c r="B35" s="24" t="s">
        <v>384</v>
      </c>
      <c r="C35" s="24">
        <v>1</v>
      </c>
      <c r="D35" s="27" t="s">
        <v>385</v>
      </c>
      <c r="E35" s="24" t="s">
        <v>370</v>
      </c>
      <c r="F35" s="24"/>
      <c r="G35" s="24"/>
      <c r="H35" s="24" t="str">
        <f>_xlfn.DISPIMG("ID_1B584D62ADC1498983EA0237838A5D5D",1)</f>
        <v>=DISPIMG("ID_1B584D62ADC1498983EA0237838A5D5D",1)</v>
      </c>
      <c r="I35" s="32" t="s">
        <v>386</v>
      </c>
    </row>
    <row r="36" s="15" customFormat="1" ht="125.1" customHeight="1" spans="1:9">
      <c r="A36" s="24">
        <v>34</v>
      </c>
      <c r="B36" s="24" t="s">
        <v>387</v>
      </c>
      <c r="C36" s="24">
        <v>1</v>
      </c>
      <c r="D36" s="27" t="s">
        <v>388</v>
      </c>
      <c r="E36" s="24" t="s">
        <v>389</v>
      </c>
      <c r="F36" s="24"/>
      <c r="G36" s="24"/>
      <c r="H36" s="24" t="str">
        <f>_xlfn.DISPIMG("ID_3125E4F2B7604729BE3C740939E51F21",1)</f>
        <v>=DISPIMG("ID_3125E4F2B7604729BE3C740939E51F21",1)</v>
      </c>
      <c r="I36" s="32" t="s">
        <v>390</v>
      </c>
    </row>
    <row r="37" s="15" customFormat="1" ht="153" customHeight="1" spans="1:9">
      <c r="A37" s="24">
        <v>35</v>
      </c>
      <c r="B37" s="24" t="s">
        <v>391</v>
      </c>
      <c r="C37" s="24">
        <v>1</v>
      </c>
      <c r="D37" s="27" t="s">
        <v>392</v>
      </c>
      <c r="E37" s="24" t="s">
        <v>389</v>
      </c>
      <c r="F37" s="24"/>
      <c r="G37" s="24"/>
      <c r="H37" s="24"/>
      <c r="I37" s="32" t="s">
        <v>393</v>
      </c>
    </row>
    <row r="38" s="15" customFormat="1" ht="24.95" customHeight="1" spans="1:9">
      <c r="A38" s="22" t="s">
        <v>134</v>
      </c>
      <c r="B38" s="42"/>
      <c r="C38" s="29"/>
      <c r="D38" s="29"/>
      <c r="E38" s="29"/>
      <c r="F38" s="29"/>
      <c r="G38" s="29"/>
      <c r="H38" s="29"/>
      <c r="I38" s="48"/>
    </row>
    <row r="39" s="15" customFormat="1" spans="1:9">
      <c r="A39" s="16"/>
      <c r="B39" s="16"/>
      <c r="C39" s="16"/>
      <c r="D39" s="16"/>
      <c r="E39" s="16"/>
      <c r="F39" s="16"/>
      <c r="G39" s="16"/>
      <c r="I39" s="18"/>
    </row>
    <row r="40" s="15" customFormat="1" spans="1:9">
      <c r="A40" s="16"/>
      <c r="B40" s="16"/>
      <c r="C40" s="16"/>
      <c r="D40" s="16"/>
      <c r="E40" s="16"/>
      <c r="F40" s="16"/>
      <c r="G40" s="16"/>
      <c r="I40" s="18"/>
    </row>
    <row r="41" s="15" customFormat="1" spans="1:9">
      <c r="A41" s="16"/>
      <c r="B41" s="16"/>
      <c r="C41" s="16"/>
      <c r="D41" s="16"/>
      <c r="E41" s="16"/>
      <c r="F41" s="16"/>
      <c r="G41" s="16"/>
      <c r="I41" s="18"/>
    </row>
    <row r="42" s="15" customFormat="1" spans="1:9">
      <c r="A42" s="16"/>
      <c r="B42" s="16"/>
      <c r="C42" s="16"/>
      <c r="D42" s="16"/>
      <c r="E42" s="16"/>
      <c r="F42" s="16"/>
      <c r="G42" s="16"/>
      <c r="I42" s="18"/>
    </row>
    <row r="43" s="15" customFormat="1" spans="1:9">
      <c r="A43" s="16"/>
      <c r="B43" s="16"/>
      <c r="C43" s="16"/>
      <c r="D43" s="16"/>
      <c r="E43" s="16"/>
      <c r="F43" s="16"/>
      <c r="G43" s="16"/>
      <c r="I43" s="18"/>
    </row>
    <row r="44" s="15" customFormat="1" spans="1:9">
      <c r="A44" s="16"/>
      <c r="B44" s="16"/>
      <c r="C44" s="16"/>
      <c r="D44" s="16"/>
      <c r="E44" s="16"/>
      <c r="F44" s="16"/>
      <c r="G44" s="16"/>
      <c r="I44" s="18"/>
    </row>
    <row r="45" s="15" customFormat="1" spans="1:9">
      <c r="A45" s="16"/>
      <c r="B45" s="16"/>
      <c r="C45" s="16"/>
      <c r="D45" s="16"/>
      <c r="E45" s="16"/>
      <c r="F45" s="16"/>
      <c r="G45" s="16"/>
      <c r="I45" s="18"/>
    </row>
    <row r="46" s="15" customFormat="1" spans="1:9">
      <c r="A46" s="16"/>
      <c r="B46" s="16"/>
      <c r="C46" s="16"/>
      <c r="D46" s="16"/>
      <c r="E46" s="16"/>
      <c r="F46" s="16"/>
      <c r="G46" s="16"/>
      <c r="I46" s="18"/>
    </row>
    <row r="47" s="15" customFormat="1" spans="1:9">
      <c r="A47" s="16"/>
      <c r="B47" s="16"/>
      <c r="C47" s="16"/>
      <c r="D47" s="16"/>
      <c r="E47" s="16"/>
      <c r="F47" s="16"/>
      <c r="G47" s="16"/>
      <c r="I47" s="18"/>
    </row>
    <row r="48" s="15" customFormat="1" spans="1:9">
      <c r="A48" s="16"/>
      <c r="B48" s="16"/>
      <c r="C48" s="16"/>
      <c r="D48" s="16"/>
      <c r="E48" s="16"/>
      <c r="F48" s="16"/>
      <c r="G48" s="16"/>
      <c r="I48" s="18"/>
    </row>
    <row r="49" s="15" customFormat="1" spans="1:9">
      <c r="A49" s="16"/>
      <c r="B49" s="16"/>
      <c r="C49" s="16"/>
      <c r="D49" s="16"/>
      <c r="E49" s="16"/>
      <c r="F49" s="16"/>
      <c r="G49" s="16"/>
      <c r="I49" s="18"/>
    </row>
    <row r="50" s="15" customFormat="1" spans="1:9">
      <c r="A50" s="16"/>
      <c r="B50" s="16"/>
      <c r="C50" s="16"/>
      <c r="D50" s="16"/>
      <c r="E50" s="16"/>
      <c r="F50" s="16"/>
      <c r="G50" s="16"/>
      <c r="I50" s="18"/>
    </row>
    <row r="51" s="15" customFormat="1" spans="1:9">
      <c r="A51" s="16"/>
      <c r="B51" s="16"/>
      <c r="C51" s="16"/>
      <c r="D51" s="16"/>
      <c r="E51" s="16"/>
      <c r="F51" s="16"/>
      <c r="G51" s="16"/>
      <c r="I51" s="18"/>
    </row>
    <row r="52" s="15" customFormat="1" spans="1:9">
      <c r="A52" s="16"/>
      <c r="B52" s="16"/>
      <c r="C52" s="16"/>
      <c r="D52" s="16"/>
      <c r="E52" s="16"/>
      <c r="F52" s="16"/>
      <c r="G52" s="16"/>
      <c r="I52" s="18"/>
    </row>
    <row r="53" s="15" customFormat="1" spans="1:9">
      <c r="A53" s="16"/>
      <c r="B53" s="16"/>
      <c r="C53" s="16"/>
      <c r="D53" s="16"/>
      <c r="E53" s="16"/>
      <c r="F53" s="16"/>
      <c r="G53" s="16"/>
      <c r="I53" s="18"/>
    </row>
    <row r="54" s="15" customFormat="1" spans="1:9">
      <c r="A54" s="16"/>
      <c r="B54" s="16"/>
      <c r="C54" s="16"/>
      <c r="D54" s="16"/>
      <c r="E54" s="16"/>
      <c r="F54" s="16"/>
      <c r="G54" s="16"/>
      <c r="I54" s="18"/>
    </row>
    <row r="55" s="15" customFormat="1" spans="1:9">
      <c r="A55" s="16"/>
      <c r="B55" s="16"/>
      <c r="C55" s="16"/>
      <c r="D55" s="16"/>
      <c r="E55" s="16"/>
      <c r="F55" s="16"/>
      <c r="G55" s="16"/>
      <c r="I55" s="18"/>
    </row>
    <row r="56" s="15" customFormat="1" spans="1:9">
      <c r="A56" s="16"/>
      <c r="B56" s="16"/>
      <c r="C56" s="16"/>
      <c r="D56" s="16"/>
      <c r="E56" s="16"/>
      <c r="F56" s="16"/>
      <c r="G56" s="16"/>
      <c r="I56" s="18"/>
    </row>
    <row r="57" s="15" customFormat="1" spans="1:9">
      <c r="A57" s="16"/>
      <c r="B57" s="16"/>
      <c r="C57" s="16"/>
      <c r="D57" s="16"/>
      <c r="E57" s="16"/>
      <c r="F57" s="16"/>
      <c r="G57" s="16"/>
      <c r="I57" s="18"/>
    </row>
    <row r="58" s="15" customFormat="1" spans="1:9">
      <c r="A58" s="16"/>
      <c r="B58" s="16"/>
      <c r="C58" s="16"/>
      <c r="D58" s="16"/>
      <c r="E58" s="16"/>
      <c r="F58" s="16"/>
      <c r="G58" s="16"/>
      <c r="I58" s="18"/>
    </row>
    <row r="59" s="15" customFormat="1" spans="1:9">
      <c r="A59" s="16"/>
      <c r="B59" s="16"/>
      <c r="C59" s="16"/>
      <c r="D59" s="16"/>
      <c r="E59" s="16"/>
      <c r="F59" s="16"/>
      <c r="G59" s="16"/>
      <c r="I59" s="18"/>
    </row>
    <row r="60" s="15" customFormat="1" spans="1:9">
      <c r="A60" s="16"/>
      <c r="B60" s="16"/>
      <c r="C60" s="16"/>
      <c r="D60" s="16"/>
      <c r="E60" s="16"/>
      <c r="F60" s="16"/>
      <c r="G60" s="16"/>
      <c r="I60" s="18"/>
    </row>
    <row r="61" s="15" customFormat="1" spans="1:9">
      <c r="A61" s="16"/>
      <c r="B61" s="16"/>
      <c r="C61" s="16"/>
      <c r="D61" s="16"/>
      <c r="E61" s="16"/>
      <c r="F61" s="16"/>
      <c r="G61" s="16"/>
      <c r="I61" s="18"/>
    </row>
    <row r="62" s="15" customFormat="1" spans="1:9">
      <c r="A62" s="16"/>
      <c r="B62" s="16"/>
      <c r="C62" s="16"/>
      <c r="D62" s="16"/>
      <c r="E62" s="16"/>
      <c r="F62" s="16"/>
      <c r="G62" s="16"/>
      <c r="I62" s="18"/>
    </row>
    <row r="63" s="15" customFormat="1" spans="1:9">
      <c r="A63" s="16"/>
      <c r="B63" s="16"/>
      <c r="C63" s="16"/>
      <c r="D63" s="16"/>
      <c r="E63" s="16"/>
      <c r="F63" s="16"/>
      <c r="G63" s="16"/>
      <c r="I63" s="18"/>
    </row>
    <row r="64" s="15" customFormat="1" spans="1:9">
      <c r="A64" s="16"/>
      <c r="B64" s="16"/>
      <c r="C64" s="16"/>
      <c r="D64" s="16"/>
      <c r="E64" s="16"/>
      <c r="F64" s="16"/>
      <c r="G64" s="16"/>
      <c r="I64" s="18"/>
    </row>
    <row r="65" s="15" customFormat="1" spans="1:9">
      <c r="A65" s="16"/>
      <c r="B65" s="16"/>
      <c r="C65" s="16"/>
      <c r="D65" s="16"/>
      <c r="E65" s="16"/>
      <c r="F65" s="16"/>
      <c r="G65" s="16"/>
      <c r="I65" s="18"/>
    </row>
    <row r="66" s="15" customFormat="1" spans="1:9">
      <c r="A66" s="16"/>
      <c r="B66" s="16"/>
      <c r="C66" s="16"/>
      <c r="D66" s="16"/>
      <c r="E66" s="16"/>
      <c r="F66" s="16"/>
      <c r="G66" s="16"/>
      <c r="I66" s="18"/>
    </row>
    <row r="67" s="15" customFormat="1" spans="1:9">
      <c r="A67" s="16"/>
      <c r="B67" s="16"/>
      <c r="C67" s="16"/>
      <c r="D67" s="16"/>
      <c r="E67" s="16"/>
      <c r="F67" s="16"/>
      <c r="G67" s="16"/>
      <c r="I67" s="18"/>
    </row>
    <row r="68" s="15" customFormat="1" spans="1:9">
      <c r="A68" s="16"/>
      <c r="B68" s="16"/>
      <c r="C68" s="16"/>
      <c r="D68" s="16"/>
      <c r="E68" s="16"/>
      <c r="F68" s="16"/>
      <c r="G68" s="16"/>
      <c r="I68" s="18"/>
    </row>
    <row r="69" s="15" customFormat="1" spans="1:9">
      <c r="A69" s="16"/>
      <c r="B69" s="16"/>
      <c r="C69" s="16"/>
      <c r="D69" s="16"/>
      <c r="E69" s="16"/>
      <c r="F69" s="16"/>
      <c r="G69" s="16"/>
      <c r="I69" s="18"/>
    </row>
  </sheetData>
  <mergeCells count="4">
    <mergeCell ref="A1:I1"/>
    <mergeCell ref="B38:I38"/>
    <mergeCell ref="I15:I16"/>
    <mergeCell ref="I19:I20"/>
  </mergeCells>
  <pageMargins left="0.75" right="0.75" top="1" bottom="1" header="0.5" footer="0.5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66"/>
  <sheetViews>
    <sheetView zoomScale="55" zoomScaleNormal="55" workbookViewId="0">
      <selection activeCell="P6" sqref="P6"/>
    </sheetView>
  </sheetViews>
  <sheetFormatPr defaultColWidth="9" defaultRowHeight="17.6"/>
  <cols>
    <col min="1" max="1" width="11.1327433628319" style="15" customWidth="1"/>
    <col min="2" max="2" width="19.2477876106195" style="18" customWidth="1"/>
    <col min="3" max="3" width="12.8761061946903" style="15" customWidth="1"/>
    <col min="4" max="4" width="20.8761061946903" style="18" customWidth="1"/>
    <col min="5" max="5" width="20.8761061946903" style="15" customWidth="1"/>
    <col min="6" max="6" width="19.6283185840708" style="15" customWidth="1"/>
    <col min="7" max="7" width="24.7522123893805" style="16" customWidth="1"/>
    <col min="8" max="8" width="26.8761061946903" style="15" customWidth="1"/>
    <col min="9" max="9" width="16.3805309734513" style="18" customWidth="1"/>
    <col min="10" max="16384" width="9" style="15"/>
  </cols>
  <sheetData>
    <row r="1" s="15" customFormat="1" ht="31" customHeight="1" spans="1:9">
      <c r="A1" s="36" t="s">
        <v>394</v>
      </c>
      <c r="B1" s="21"/>
      <c r="C1" s="21"/>
      <c r="D1" s="21"/>
      <c r="E1" s="21"/>
      <c r="F1" s="21"/>
      <c r="G1" s="21"/>
      <c r="H1" s="21"/>
      <c r="I1" s="20"/>
    </row>
    <row r="2" s="15" customFormat="1" ht="17.65" spans="1:9">
      <c r="A2" s="22" t="s">
        <v>1</v>
      </c>
      <c r="B2" s="23" t="s">
        <v>2</v>
      </c>
      <c r="C2" s="22" t="s">
        <v>3</v>
      </c>
      <c r="D2" s="23" t="s">
        <v>4</v>
      </c>
      <c r="E2" s="22" t="s">
        <v>5</v>
      </c>
      <c r="F2" s="22" t="s">
        <v>6</v>
      </c>
      <c r="G2" s="22" t="s">
        <v>7</v>
      </c>
      <c r="H2" s="22" t="s">
        <v>8</v>
      </c>
      <c r="I2" s="23" t="s">
        <v>9</v>
      </c>
    </row>
    <row r="3" s="15" customFormat="1" ht="84" customHeight="1" spans="1:9">
      <c r="A3" s="24">
        <v>1</v>
      </c>
      <c r="B3" s="27" t="s">
        <v>395</v>
      </c>
      <c r="C3" s="24">
        <v>4</v>
      </c>
      <c r="D3" s="27" t="s">
        <v>396</v>
      </c>
      <c r="E3" s="27" t="s">
        <v>397</v>
      </c>
      <c r="F3" s="24"/>
      <c r="G3" s="24"/>
      <c r="H3" s="38" t="str">
        <f>_xlfn.DISPIMG("ID_18A8774E51A34CF78CF59EB6D871BA48",1)</f>
        <v>=DISPIMG("ID_18A8774E51A34CF78CF59EB6D871BA48",1)</v>
      </c>
      <c r="I3" s="32" t="s">
        <v>398</v>
      </c>
    </row>
    <row r="4" s="15" customFormat="1" ht="84" customHeight="1" spans="1:9">
      <c r="A4" s="24">
        <v>2</v>
      </c>
      <c r="B4" s="27" t="s">
        <v>399</v>
      </c>
      <c r="C4" s="24">
        <v>4</v>
      </c>
      <c r="D4" s="27" t="s">
        <v>396</v>
      </c>
      <c r="E4" s="24" t="s">
        <v>400</v>
      </c>
      <c r="F4" s="24"/>
      <c r="G4" s="24"/>
      <c r="H4" s="38" t="str">
        <f>_xlfn.DISPIMG("ID_7C707B5F3BC94D859412D400988176B0",1)</f>
        <v>=DISPIMG("ID_7C707B5F3BC94D859412D400988176B0",1)</v>
      </c>
      <c r="I4" s="32" t="s">
        <v>81</v>
      </c>
    </row>
    <row r="5" s="15" customFormat="1" ht="84" customHeight="1" spans="1:9">
      <c r="A5" s="24">
        <v>3</v>
      </c>
      <c r="B5" s="27" t="s">
        <v>401</v>
      </c>
      <c r="C5" s="24">
        <v>1</v>
      </c>
      <c r="D5" s="27" t="s">
        <v>402</v>
      </c>
      <c r="E5" s="24" t="s">
        <v>403</v>
      </c>
      <c r="F5" s="24"/>
      <c r="G5" s="24"/>
      <c r="H5" s="38" t="str">
        <f>_xlfn.DISPIMG("ID_F821D0E2883D4661848E856195C3743C",1)</f>
        <v>=DISPIMG("ID_F821D0E2883D4661848E856195C3743C",1)</v>
      </c>
      <c r="I5" s="32" t="s">
        <v>404</v>
      </c>
    </row>
    <row r="6" s="15" customFormat="1" ht="84" customHeight="1" spans="1:9">
      <c r="A6" s="24">
        <v>4</v>
      </c>
      <c r="B6" s="27" t="s">
        <v>405</v>
      </c>
      <c r="C6" s="24">
        <v>1</v>
      </c>
      <c r="D6" s="27" t="s">
        <v>406</v>
      </c>
      <c r="E6" s="24" t="s">
        <v>370</v>
      </c>
      <c r="F6" s="24"/>
      <c r="G6" s="24"/>
      <c r="H6" s="38" t="str">
        <f>_xlfn.DISPIMG("ID_A7A8D31E86C4475F9D6B03DF9E14952D",1)</f>
        <v>=DISPIMG("ID_A7A8D31E86C4475F9D6B03DF9E14952D",1)</v>
      </c>
      <c r="I6" s="32" t="s">
        <v>407</v>
      </c>
    </row>
    <row r="7" s="15" customFormat="1" ht="84" customHeight="1" spans="1:9">
      <c r="A7" s="24">
        <v>5</v>
      </c>
      <c r="B7" s="27" t="s">
        <v>205</v>
      </c>
      <c r="C7" s="24">
        <v>1</v>
      </c>
      <c r="D7" s="27" t="s">
        <v>402</v>
      </c>
      <c r="E7" s="24" t="s">
        <v>408</v>
      </c>
      <c r="F7" s="24"/>
      <c r="G7" s="24"/>
      <c r="H7" s="38" t="str">
        <f>_xlfn.DISPIMG("ID_323921247D5D417D8C22B2A0EA032FEB",1)</f>
        <v>=DISPIMG("ID_323921247D5D417D8C22B2A0EA032FEB",1)</v>
      </c>
      <c r="I7" s="32" t="s">
        <v>404</v>
      </c>
    </row>
    <row r="8" s="15" customFormat="1" ht="84" customHeight="1" spans="1:9">
      <c r="A8" s="24">
        <v>6</v>
      </c>
      <c r="B8" s="27" t="s">
        <v>409</v>
      </c>
      <c r="C8" s="24">
        <v>1</v>
      </c>
      <c r="D8" s="27" t="s">
        <v>402</v>
      </c>
      <c r="E8" s="24" t="s">
        <v>408</v>
      </c>
      <c r="F8" s="24"/>
      <c r="G8" s="24"/>
      <c r="H8" s="38" t="str">
        <f>_xlfn.DISPIMG("ID_81CC1FAE669D47D0951EE3E1454AFCFD",1)</f>
        <v>=DISPIMG("ID_81CC1FAE669D47D0951EE3E1454AFCFD",1)</v>
      </c>
      <c r="I8" s="32" t="s">
        <v>404</v>
      </c>
    </row>
    <row r="9" s="15" customFormat="1" ht="102" customHeight="1" spans="1:9">
      <c r="A9" s="24">
        <v>7</v>
      </c>
      <c r="B9" s="27" t="s">
        <v>410</v>
      </c>
      <c r="C9" s="24">
        <v>1</v>
      </c>
      <c r="D9" s="27" t="s">
        <v>411</v>
      </c>
      <c r="E9" s="24" t="s">
        <v>412</v>
      </c>
      <c r="F9" s="24"/>
      <c r="G9" s="24"/>
      <c r="H9" s="38" t="str">
        <f>_xlfn.DISPIMG("ID_B020BBB3550A4386A1CA2F776653C861",1)</f>
        <v>=DISPIMG("ID_B020BBB3550A4386A1CA2F776653C861",1)</v>
      </c>
      <c r="I9" s="32" t="s">
        <v>413</v>
      </c>
    </row>
    <row r="10" s="15" customFormat="1" ht="84" customHeight="1" spans="1:9">
      <c r="A10" s="39">
        <v>8</v>
      </c>
      <c r="B10" s="33" t="s">
        <v>414</v>
      </c>
      <c r="C10" s="39">
        <v>6</v>
      </c>
      <c r="D10" s="33" t="s">
        <v>415</v>
      </c>
      <c r="E10" s="33" t="s">
        <v>416</v>
      </c>
      <c r="F10" s="39"/>
      <c r="G10" s="39"/>
      <c r="H10" s="40" t="str">
        <f>_xlfn.DISPIMG("ID_F7FF71B1C35042DFB9C15230383F116C",1)</f>
        <v>=DISPIMG("ID_F7FF71B1C35042DFB9C15230383F116C",1)</v>
      </c>
      <c r="I10" s="33" t="s">
        <v>407</v>
      </c>
    </row>
    <row r="11" s="15" customFormat="1" ht="84" customHeight="1" spans="1:9">
      <c r="A11" s="39">
        <v>9</v>
      </c>
      <c r="B11" s="33" t="s">
        <v>417</v>
      </c>
      <c r="C11" s="39">
        <v>2</v>
      </c>
      <c r="D11" s="33" t="s">
        <v>418</v>
      </c>
      <c r="E11" s="33" t="s">
        <v>416</v>
      </c>
      <c r="F11" s="39"/>
      <c r="G11" s="39"/>
      <c r="H11" s="40" t="str">
        <f>_xlfn.DISPIMG("ID_1BD12CB11EF4417B844A89950CC00F0F",1)</f>
        <v>=DISPIMG("ID_1BD12CB11EF4417B844A89950CC00F0F",1)</v>
      </c>
      <c r="I11" s="34"/>
    </row>
    <row r="12" s="15" customFormat="1" ht="84" customHeight="1" spans="1:9">
      <c r="A12" s="39">
        <v>10</v>
      </c>
      <c r="B12" s="33" t="s">
        <v>419</v>
      </c>
      <c r="C12" s="39">
        <v>2</v>
      </c>
      <c r="D12" s="33" t="s">
        <v>420</v>
      </c>
      <c r="E12" s="33" t="s">
        <v>421</v>
      </c>
      <c r="F12" s="39"/>
      <c r="G12" s="39"/>
      <c r="H12" s="40" t="str">
        <f>_xlfn.DISPIMG("ID_0B008463E8A64F54A4B47B0F40832839",1)</f>
        <v>=DISPIMG("ID_0B008463E8A64F54A4B47B0F40832839",1)</v>
      </c>
      <c r="I12" s="32" t="s">
        <v>422</v>
      </c>
    </row>
    <row r="13" s="15" customFormat="1" ht="84" customHeight="1" spans="1:9">
      <c r="A13" s="39">
        <v>11</v>
      </c>
      <c r="B13" s="33" t="s">
        <v>423</v>
      </c>
      <c r="C13" s="39">
        <v>1</v>
      </c>
      <c r="D13" s="33" t="s">
        <v>424</v>
      </c>
      <c r="E13" s="39" t="s">
        <v>425</v>
      </c>
      <c r="F13" s="39"/>
      <c r="G13" s="39"/>
      <c r="H13" s="40" t="str">
        <f>_xlfn.DISPIMG("ID_F1CE28F8F001484E86D09619D725DF76",1)</f>
        <v>=DISPIMG("ID_F1CE28F8F001484E86D09619D725DF76",1)</v>
      </c>
      <c r="I13" s="32" t="s">
        <v>426</v>
      </c>
    </row>
    <row r="14" s="15" customFormat="1" ht="84" customHeight="1" spans="1:9">
      <c r="A14" s="39">
        <v>12</v>
      </c>
      <c r="B14" s="33" t="s">
        <v>427</v>
      </c>
      <c r="C14" s="39">
        <v>2</v>
      </c>
      <c r="D14" s="33" t="s">
        <v>428</v>
      </c>
      <c r="E14" s="33" t="s">
        <v>429</v>
      </c>
      <c r="F14" s="39"/>
      <c r="G14" s="39"/>
      <c r="H14" s="40" t="str">
        <f>_xlfn.DISPIMG("ID_19CDF6EC65FC4C2289489ED5490269E1",1)</f>
        <v>=DISPIMG("ID_19CDF6EC65FC4C2289489ED5490269E1",1)</v>
      </c>
      <c r="I14" s="32" t="s">
        <v>407</v>
      </c>
    </row>
    <row r="15" s="15" customFormat="1" ht="84" customHeight="1" spans="1:9">
      <c r="A15" s="39">
        <v>13</v>
      </c>
      <c r="B15" s="33" t="s">
        <v>32</v>
      </c>
      <c r="C15" s="39">
        <v>2</v>
      </c>
      <c r="D15" s="33" t="s">
        <v>430</v>
      </c>
      <c r="E15" s="33" t="s">
        <v>429</v>
      </c>
      <c r="F15" s="39"/>
      <c r="G15" s="39"/>
      <c r="H15" s="40" t="str">
        <f>_xlfn.DISPIMG("ID_948610AA5F344867AE8DCB4EEB4AAE5D",1)</f>
        <v>=DISPIMG("ID_948610AA5F344867AE8DCB4EEB4AAE5D",1)</v>
      </c>
      <c r="I15" s="32" t="s">
        <v>335</v>
      </c>
    </row>
    <row r="16" s="15" customFormat="1" ht="84" customHeight="1" spans="1:9">
      <c r="A16" s="39">
        <v>14</v>
      </c>
      <c r="B16" s="33" t="s">
        <v>431</v>
      </c>
      <c r="C16" s="39">
        <v>1</v>
      </c>
      <c r="D16" s="27" t="s">
        <v>402</v>
      </c>
      <c r="E16" s="39" t="s">
        <v>432</v>
      </c>
      <c r="F16" s="39"/>
      <c r="G16" s="39"/>
      <c r="H16" s="40" t="str">
        <f>_xlfn.DISPIMG("ID_D9E2897D33AA4BE59C23C73928C71196",1)</f>
        <v>=DISPIMG("ID_D9E2897D33AA4BE59C23C73928C71196",1)</v>
      </c>
      <c r="I16" s="33" t="s">
        <v>404</v>
      </c>
    </row>
    <row r="17" s="15" customFormat="1" ht="84" customHeight="1" spans="1:9">
      <c r="A17" s="39">
        <v>15</v>
      </c>
      <c r="B17" s="33" t="s">
        <v>433</v>
      </c>
      <c r="C17" s="39">
        <v>1</v>
      </c>
      <c r="D17" s="27" t="s">
        <v>434</v>
      </c>
      <c r="E17" s="39" t="s">
        <v>435</v>
      </c>
      <c r="F17" s="39"/>
      <c r="G17" s="39"/>
      <c r="H17" s="40" t="str">
        <f>_xlfn.DISPIMG("ID_948A21707A664F1DA93429EDBEF7CC96",1)</f>
        <v>=DISPIMG("ID_948A21707A664F1DA93429EDBEF7CC96",1)</v>
      </c>
      <c r="I17" s="47"/>
    </row>
    <row r="18" s="15" customFormat="1" ht="84" customHeight="1" spans="1:9">
      <c r="A18" s="39">
        <v>16</v>
      </c>
      <c r="B18" s="33" t="s">
        <v>436</v>
      </c>
      <c r="C18" s="39">
        <v>3</v>
      </c>
      <c r="D18" s="27" t="s">
        <v>434</v>
      </c>
      <c r="E18" s="33" t="s">
        <v>437</v>
      </c>
      <c r="F18" s="39"/>
      <c r="G18" s="39"/>
      <c r="H18" s="40" t="str">
        <f>_xlfn.DISPIMG("ID_63E7C2993FFD4969BBD12A21125D0585",1)</f>
        <v>=DISPIMG("ID_63E7C2993FFD4969BBD12A21125D0585",1)</v>
      </c>
      <c r="I18" s="47"/>
    </row>
    <row r="19" s="15" customFormat="1" ht="85" customHeight="1" spans="1:9">
      <c r="A19" s="45">
        <v>17</v>
      </c>
      <c r="B19" s="33" t="s">
        <v>438</v>
      </c>
      <c r="C19" s="39">
        <v>1</v>
      </c>
      <c r="D19" s="27" t="s">
        <v>434</v>
      </c>
      <c r="E19" s="39" t="s">
        <v>439</v>
      </c>
      <c r="F19" s="39"/>
      <c r="G19" s="39"/>
      <c r="H19" s="39" t="str">
        <f>_xlfn.DISPIMG("ID_F9F556F2E14A47A18C7702AA549D8454",1)</f>
        <v>=DISPIMG("ID_F9F556F2E14A47A18C7702AA549D8454",1)</v>
      </c>
      <c r="I19" s="34"/>
    </row>
    <row r="20" s="15" customFormat="1" ht="85" customHeight="1" spans="1:9">
      <c r="A20" s="45">
        <v>18</v>
      </c>
      <c r="B20" s="33" t="s">
        <v>440</v>
      </c>
      <c r="C20" s="39">
        <v>1</v>
      </c>
      <c r="D20" s="33" t="s">
        <v>441</v>
      </c>
      <c r="E20" s="39" t="s">
        <v>442</v>
      </c>
      <c r="F20" s="39"/>
      <c r="G20" s="39"/>
      <c r="H20" s="39" t="str">
        <f>_xlfn.DISPIMG("ID_19536B240F9545788D0665BB821DD280",1)</f>
        <v>=DISPIMG("ID_19536B240F9545788D0665BB821DD280",1)</v>
      </c>
      <c r="I20" s="32" t="s">
        <v>443</v>
      </c>
    </row>
    <row r="21" s="15" customFormat="1" ht="85" customHeight="1" spans="1:9">
      <c r="A21" s="45">
        <v>19</v>
      </c>
      <c r="B21" s="33" t="s">
        <v>444</v>
      </c>
      <c r="C21" s="39">
        <v>1</v>
      </c>
      <c r="D21" s="27" t="s">
        <v>402</v>
      </c>
      <c r="E21" s="39" t="s">
        <v>442</v>
      </c>
      <c r="F21" s="39"/>
      <c r="G21" s="39"/>
      <c r="H21" s="39" t="str">
        <f>_xlfn.DISPIMG("ID_F2DE121BFAC04A5F9BE2CE82167AAC5B",1)</f>
        <v>=DISPIMG("ID_F2DE121BFAC04A5F9BE2CE82167AAC5B",1)</v>
      </c>
      <c r="I21" s="32" t="s">
        <v>404</v>
      </c>
    </row>
    <row r="22" s="15" customFormat="1" ht="85" customHeight="1" spans="1:9">
      <c r="A22" s="45">
        <v>20</v>
      </c>
      <c r="B22" s="33" t="s">
        <v>445</v>
      </c>
      <c r="C22" s="39">
        <v>1</v>
      </c>
      <c r="D22" s="33" t="s">
        <v>420</v>
      </c>
      <c r="E22" s="39" t="s">
        <v>442</v>
      </c>
      <c r="F22" s="39"/>
      <c r="G22" s="39"/>
      <c r="H22" s="39" t="str">
        <f>_xlfn.DISPIMG("ID_8D4BEF5592C44E1CAB671A08542217B1",1)</f>
        <v>=DISPIMG("ID_8D4BEF5592C44E1CAB671A08542217B1",1)</v>
      </c>
      <c r="I22" s="33" t="s">
        <v>422</v>
      </c>
    </row>
    <row r="23" s="15" customFormat="1" ht="85" customHeight="1" spans="1:9">
      <c r="A23" s="45">
        <v>21</v>
      </c>
      <c r="B23" s="33" t="s">
        <v>446</v>
      </c>
      <c r="C23" s="39">
        <v>1</v>
      </c>
      <c r="D23" s="33" t="s">
        <v>420</v>
      </c>
      <c r="E23" s="39" t="s">
        <v>442</v>
      </c>
      <c r="F23" s="39"/>
      <c r="G23" s="39"/>
      <c r="H23" s="39" t="str">
        <f>_xlfn.DISPIMG("ID_E6D4CB035BEF420D99C09875736EA21D",1)</f>
        <v>=DISPIMG("ID_E6D4CB035BEF420D99C09875736EA21D",1)</v>
      </c>
      <c r="I23" s="47"/>
    </row>
    <row r="24" s="15" customFormat="1" ht="85" customHeight="1" spans="1:9">
      <c r="A24" s="45">
        <v>22</v>
      </c>
      <c r="B24" s="33" t="s">
        <v>447</v>
      </c>
      <c r="C24" s="39">
        <v>1</v>
      </c>
      <c r="D24" s="33" t="s">
        <v>420</v>
      </c>
      <c r="E24" s="39" t="s">
        <v>442</v>
      </c>
      <c r="F24" s="39"/>
      <c r="G24" s="39"/>
      <c r="H24" s="39" t="str">
        <f>_xlfn.DISPIMG("ID_B1CB461E92F14143BB830806C60745B4",1)</f>
        <v>=DISPIMG("ID_B1CB461E92F14143BB830806C60745B4",1)</v>
      </c>
      <c r="I24" s="47"/>
    </row>
    <row r="25" s="15" customFormat="1" ht="85" customHeight="1" spans="1:9">
      <c r="A25" s="45">
        <v>23</v>
      </c>
      <c r="B25" s="33" t="s">
        <v>448</v>
      </c>
      <c r="C25" s="39">
        <v>1</v>
      </c>
      <c r="D25" s="33" t="s">
        <v>420</v>
      </c>
      <c r="E25" s="39" t="s">
        <v>442</v>
      </c>
      <c r="F25" s="39"/>
      <c r="G25" s="39"/>
      <c r="H25" s="39" t="str">
        <f>_xlfn.DISPIMG("ID_B17D16923EEE49D192C8C4BB4E4DDC59",1)</f>
        <v>=DISPIMG("ID_B17D16923EEE49D192C8C4BB4E4DDC59",1)</v>
      </c>
      <c r="I25" s="47"/>
    </row>
    <row r="26" s="15" customFormat="1" ht="85" customHeight="1" spans="1:9">
      <c r="A26" s="45">
        <v>24</v>
      </c>
      <c r="B26" s="33" t="s">
        <v>449</v>
      </c>
      <c r="C26" s="39">
        <v>1</v>
      </c>
      <c r="D26" s="33" t="s">
        <v>420</v>
      </c>
      <c r="E26" s="39" t="s">
        <v>442</v>
      </c>
      <c r="F26" s="39"/>
      <c r="G26" s="39"/>
      <c r="H26" s="39" t="str">
        <f>_xlfn.DISPIMG("ID_338B53A78DCE4691B0C6FE659FE4C308",1)</f>
        <v>=DISPIMG("ID_338B53A78DCE4691B0C6FE659FE4C308",1)</v>
      </c>
      <c r="I26" s="34"/>
    </row>
    <row r="27" s="15" customFormat="1" ht="85" customHeight="1" spans="1:9">
      <c r="A27" s="45">
        <v>25</v>
      </c>
      <c r="B27" s="33" t="s">
        <v>427</v>
      </c>
      <c r="C27" s="39">
        <v>1</v>
      </c>
      <c r="D27" s="33" t="s">
        <v>450</v>
      </c>
      <c r="E27" s="39" t="s">
        <v>442</v>
      </c>
      <c r="F27" s="39"/>
      <c r="G27" s="39"/>
      <c r="H27" s="39" t="str">
        <f>_xlfn.DISPIMG("ID_75E9F2BD43FF443DA821105924DDFF6A",1)</f>
        <v>=DISPIMG("ID_75E9F2BD43FF443DA821105924DDFF6A",1)</v>
      </c>
      <c r="I27" s="32" t="s">
        <v>451</v>
      </c>
    </row>
    <row r="28" s="15" customFormat="1" ht="85" customHeight="1" spans="1:9">
      <c r="A28" s="45">
        <v>26</v>
      </c>
      <c r="B28" s="33" t="s">
        <v>452</v>
      </c>
      <c r="C28" s="39">
        <v>1</v>
      </c>
      <c r="D28" s="33" t="s">
        <v>420</v>
      </c>
      <c r="E28" s="39" t="s">
        <v>442</v>
      </c>
      <c r="F28" s="39"/>
      <c r="G28" s="39"/>
      <c r="H28" s="39" t="str">
        <f>_xlfn.DISPIMG("ID_90D95840C16E4797BD74C6C839ABA81B",1)</f>
        <v>=DISPIMG("ID_90D95840C16E4797BD74C6C839ABA81B",1)</v>
      </c>
      <c r="I28" s="33" t="s">
        <v>422</v>
      </c>
    </row>
    <row r="29" s="15" customFormat="1" ht="85" customHeight="1" spans="1:9">
      <c r="A29" s="45">
        <v>27</v>
      </c>
      <c r="B29" s="33" t="s">
        <v>453</v>
      </c>
      <c r="C29" s="39">
        <v>1</v>
      </c>
      <c r="D29" s="33" t="s">
        <v>420</v>
      </c>
      <c r="E29" s="39" t="s">
        <v>442</v>
      </c>
      <c r="F29" s="39"/>
      <c r="G29" s="39"/>
      <c r="H29" s="39" t="str">
        <f>_xlfn.DISPIMG("ID_269A73CCFC414DD384B620DF64379381",1)</f>
        <v>=DISPIMG("ID_269A73CCFC414DD384B620DF64379381",1)</v>
      </c>
      <c r="I29" s="34"/>
    </row>
    <row r="30" s="15" customFormat="1" ht="85" customHeight="1" spans="1:9">
      <c r="A30" s="45">
        <v>28</v>
      </c>
      <c r="B30" s="33" t="s">
        <v>454</v>
      </c>
      <c r="C30" s="39">
        <v>10</v>
      </c>
      <c r="D30" s="33" t="s">
        <v>455</v>
      </c>
      <c r="E30" s="39" t="s">
        <v>456</v>
      </c>
      <c r="F30" s="39"/>
      <c r="G30" s="39"/>
      <c r="H30" s="41" t="str">
        <f>_xlfn.DISPIMG("ID_03E0A47B21A04BB58AD891B41E92BFB0",1)</f>
        <v>=DISPIMG("ID_03E0A47B21A04BB58AD891B41E92BFB0",1)</v>
      </c>
      <c r="I30" s="33" t="s">
        <v>407</v>
      </c>
    </row>
    <row r="31" s="15" customFormat="1" ht="85" customHeight="1" spans="1:9">
      <c r="A31" s="45">
        <v>29</v>
      </c>
      <c r="B31" s="27" t="s">
        <v>457</v>
      </c>
      <c r="C31" s="39">
        <v>20</v>
      </c>
      <c r="D31" s="33" t="s">
        <v>455</v>
      </c>
      <c r="E31" s="39" t="s">
        <v>456</v>
      </c>
      <c r="F31" s="39"/>
      <c r="G31" s="39"/>
      <c r="H31" s="39" t="str">
        <f>_xlfn.DISPIMG("ID_89183B0940A44F8C963A742407A63B18",1)</f>
        <v>=DISPIMG("ID_89183B0940A44F8C963A742407A63B18",1)</v>
      </c>
      <c r="I31" s="34"/>
    </row>
    <row r="32" s="15" customFormat="1" ht="85" customHeight="1" spans="1:9">
      <c r="A32" s="45">
        <v>30</v>
      </c>
      <c r="B32" s="41" t="s">
        <v>267</v>
      </c>
      <c r="C32" s="39">
        <v>12</v>
      </c>
      <c r="D32" s="33" t="s">
        <v>458</v>
      </c>
      <c r="E32" s="39" t="s">
        <v>456</v>
      </c>
      <c r="F32" s="39"/>
      <c r="G32" s="39"/>
      <c r="H32" s="41" t="str">
        <f>_xlfn.DISPIMG("ID_E7567BD0263F4DDABC44B3D7E3AC03E0",1)</f>
        <v>=DISPIMG("ID_E7567BD0263F4DDABC44B3D7E3AC03E0",1)</v>
      </c>
      <c r="I32" s="32" t="s">
        <v>81</v>
      </c>
    </row>
    <row r="33" s="15" customFormat="1" ht="85" customHeight="1" spans="1:9">
      <c r="A33" s="45">
        <v>31</v>
      </c>
      <c r="B33" s="41" t="s">
        <v>265</v>
      </c>
      <c r="C33" s="39">
        <v>8</v>
      </c>
      <c r="D33" s="33" t="s">
        <v>459</v>
      </c>
      <c r="E33" s="39" t="s">
        <v>456</v>
      </c>
      <c r="F33" s="39"/>
      <c r="G33" s="39"/>
      <c r="H33" s="41" t="str">
        <f>_xlfn.DISPIMG("ID_F6BBD6E77760472997403ACC065C98ED",1)</f>
        <v>=DISPIMG("ID_F6BBD6E77760472997403ACC065C98ED",1)</v>
      </c>
      <c r="I33" s="32" t="s">
        <v>81</v>
      </c>
    </row>
    <row r="34" s="15" customFormat="1" ht="85" customHeight="1" spans="1:9">
      <c r="A34" s="45">
        <v>32</v>
      </c>
      <c r="B34" s="33" t="s">
        <v>337</v>
      </c>
      <c r="C34" s="39">
        <v>40</v>
      </c>
      <c r="D34" s="33" t="s">
        <v>460</v>
      </c>
      <c r="E34" s="33" t="s">
        <v>461</v>
      </c>
      <c r="F34" s="39"/>
      <c r="G34" s="39"/>
      <c r="H34" s="41" t="str">
        <f>_xlfn.DISPIMG("ID_385548AAD6E145DCA46DD09962545764",1)</f>
        <v>=DISPIMG("ID_385548AAD6E145DCA46DD09962545764",1)</v>
      </c>
      <c r="I34" s="32" t="s">
        <v>404</v>
      </c>
    </row>
    <row r="35" s="15" customFormat="1" ht="25" customHeight="1" spans="1:9">
      <c r="A35" s="22" t="s">
        <v>134</v>
      </c>
      <c r="B35" s="28"/>
      <c r="C35" s="46"/>
      <c r="D35" s="46"/>
      <c r="E35" s="46"/>
      <c r="F35" s="46"/>
      <c r="G35" s="46"/>
      <c r="H35" s="46"/>
      <c r="I35" s="35"/>
    </row>
    <row r="36" s="15" customFormat="1" spans="1:9">
      <c r="A36" s="30"/>
      <c r="B36" s="31"/>
      <c r="C36" s="30"/>
      <c r="D36" s="31"/>
      <c r="E36" s="30"/>
      <c r="F36" s="30"/>
      <c r="G36" s="30"/>
      <c r="H36" s="43"/>
      <c r="I36" s="18"/>
    </row>
    <row r="37" s="15" customFormat="1" spans="1:9">
      <c r="A37" s="30"/>
      <c r="B37" s="31"/>
      <c r="C37" s="30"/>
      <c r="D37" s="31"/>
      <c r="E37" s="30"/>
      <c r="F37" s="30"/>
      <c r="G37" s="30"/>
      <c r="H37" s="43"/>
      <c r="I37" s="18"/>
    </row>
    <row r="38" s="15" customFormat="1" spans="1:9">
      <c r="A38" s="30"/>
      <c r="B38" s="31"/>
      <c r="C38" s="30"/>
      <c r="D38" s="31"/>
      <c r="E38" s="30"/>
      <c r="F38" s="30"/>
      <c r="G38" s="30"/>
      <c r="H38" s="43"/>
      <c r="I38" s="18"/>
    </row>
    <row r="39" s="15" customFormat="1" spans="1:9">
      <c r="A39" s="30"/>
      <c r="B39" s="31"/>
      <c r="C39" s="30"/>
      <c r="D39" s="31"/>
      <c r="E39" s="30"/>
      <c r="F39" s="30"/>
      <c r="G39" s="30"/>
      <c r="H39" s="43"/>
      <c r="I39" s="18"/>
    </row>
    <row r="40" s="15" customFormat="1" spans="1:9">
      <c r="A40" s="30"/>
      <c r="B40" s="31"/>
      <c r="C40" s="30"/>
      <c r="D40" s="31"/>
      <c r="E40" s="30"/>
      <c r="F40" s="30"/>
      <c r="G40" s="30"/>
      <c r="H40" s="43"/>
      <c r="I40" s="18"/>
    </row>
    <row r="41" s="15" customFormat="1" spans="1:9">
      <c r="A41" s="30"/>
      <c r="B41" s="31"/>
      <c r="C41" s="30"/>
      <c r="D41" s="31"/>
      <c r="E41" s="30"/>
      <c r="F41" s="30"/>
      <c r="G41" s="30"/>
      <c r="H41" s="43"/>
      <c r="I41" s="18"/>
    </row>
    <row r="42" s="15" customFormat="1" spans="1:9">
      <c r="A42" s="30"/>
      <c r="B42" s="31"/>
      <c r="C42" s="30"/>
      <c r="D42" s="31"/>
      <c r="E42" s="30"/>
      <c r="F42" s="30"/>
      <c r="G42" s="30"/>
      <c r="H42" s="43"/>
      <c r="I42" s="18"/>
    </row>
    <row r="43" s="15" customFormat="1" spans="1:9">
      <c r="A43" s="30"/>
      <c r="B43" s="31"/>
      <c r="C43" s="30"/>
      <c r="D43" s="31"/>
      <c r="E43" s="30"/>
      <c r="F43" s="30"/>
      <c r="G43" s="30"/>
      <c r="H43" s="43"/>
      <c r="I43" s="18"/>
    </row>
    <row r="44" s="15" customFormat="1" spans="1:9">
      <c r="A44" s="30"/>
      <c r="B44" s="31"/>
      <c r="C44" s="30"/>
      <c r="D44" s="31"/>
      <c r="E44" s="30"/>
      <c r="F44" s="30"/>
      <c r="G44" s="30"/>
      <c r="H44" s="43"/>
      <c r="I44" s="18"/>
    </row>
    <row r="45" s="15" customFormat="1" spans="1:9">
      <c r="A45" s="30"/>
      <c r="B45" s="31"/>
      <c r="C45" s="30"/>
      <c r="D45" s="31"/>
      <c r="E45" s="30"/>
      <c r="F45" s="30"/>
      <c r="G45" s="30"/>
      <c r="H45" s="43"/>
      <c r="I45" s="18"/>
    </row>
    <row r="46" s="15" customFormat="1" spans="1:9">
      <c r="A46" s="30"/>
      <c r="B46" s="31"/>
      <c r="C46" s="30"/>
      <c r="D46" s="31"/>
      <c r="E46" s="30"/>
      <c r="F46" s="30"/>
      <c r="G46" s="30"/>
      <c r="H46" s="43"/>
      <c r="I46" s="18"/>
    </row>
    <row r="47" s="15" customFormat="1" spans="1:9">
      <c r="A47" s="30"/>
      <c r="B47" s="31"/>
      <c r="C47" s="30"/>
      <c r="D47" s="31"/>
      <c r="E47" s="30"/>
      <c r="F47" s="30"/>
      <c r="G47" s="30"/>
      <c r="H47" s="43"/>
      <c r="I47" s="18"/>
    </row>
    <row r="48" s="15" customFormat="1" spans="1:9">
      <c r="A48" s="30"/>
      <c r="B48" s="31"/>
      <c r="C48" s="30"/>
      <c r="D48" s="31"/>
      <c r="E48" s="30"/>
      <c r="F48" s="30"/>
      <c r="G48" s="30"/>
      <c r="H48" s="43"/>
      <c r="I48" s="18"/>
    </row>
    <row r="49" s="15" customFormat="1" spans="1:9">
      <c r="A49" s="30"/>
      <c r="B49" s="31"/>
      <c r="C49" s="30"/>
      <c r="D49" s="31"/>
      <c r="E49" s="30"/>
      <c r="F49" s="30"/>
      <c r="G49" s="30"/>
      <c r="H49" s="43"/>
      <c r="I49" s="18"/>
    </row>
    <row r="50" s="15" customFormat="1" spans="1:9">
      <c r="A50" s="30"/>
      <c r="B50" s="31"/>
      <c r="C50" s="30"/>
      <c r="D50" s="31"/>
      <c r="E50" s="30"/>
      <c r="F50" s="30"/>
      <c r="G50" s="30"/>
      <c r="H50" s="43"/>
      <c r="I50" s="18"/>
    </row>
    <row r="51" s="15" customFormat="1" spans="1:9">
      <c r="A51" s="30"/>
      <c r="B51" s="31"/>
      <c r="C51" s="30"/>
      <c r="D51" s="31"/>
      <c r="E51" s="30"/>
      <c r="F51" s="30"/>
      <c r="G51" s="30"/>
      <c r="H51" s="43"/>
      <c r="I51" s="18"/>
    </row>
    <row r="52" s="15" customFormat="1" spans="1:9">
      <c r="A52" s="30"/>
      <c r="B52" s="31"/>
      <c r="C52" s="30"/>
      <c r="D52" s="31"/>
      <c r="E52" s="30"/>
      <c r="F52" s="30"/>
      <c r="G52" s="30"/>
      <c r="H52" s="43"/>
      <c r="I52" s="18"/>
    </row>
    <row r="53" s="15" customFormat="1" spans="1:9">
      <c r="A53" s="30"/>
      <c r="B53" s="31"/>
      <c r="C53" s="30"/>
      <c r="D53" s="31"/>
      <c r="E53" s="30"/>
      <c r="F53" s="30"/>
      <c r="G53" s="30"/>
      <c r="H53" s="43"/>
      <c r="I53" s="18"/>
    </row>
    <row r="54" s="15" customFormat="1" spans="1:9">
      <c r="A54" s="30"/>
      <c r="B54" s="31"/>
      <c r="C54" s="30"/>
      <c r="D54" s="31"/>
      <c r="E54" s="30"/>
      <c r="F54" s="30"/>
      <c r="G54" s="30"/>
      <c r="H54" s="43"/>
      <c r="I54" s="18"/>
    </row>
    <row r="55" s="15" customFormat="1" spans="1:9">
      <c r="A55" s="30"/>
      <c r="B55" s="31"/>
      <c r="C55" s="30"/>
      <c r="D55" s="31"/>
      <c r="E55" s="30"/>
      <c r="F55" s="30"/>
      <c r="G55" s="30"/>
      <c r="H55" s="43"/>
      <c r="I55" s="18"/>
    </row>
    <row r="56" s="15" customFormat="1" spans="1:9">
      <c r="A56" s="16"/>
      <c r="B56" s="17"/>
      <c r="C56" s="16"/>
      <c r="D56" s="17"/>
      <c r="E56" s="16"/>
      <c r="F56" s="16"/>
      <c r="G56" s="16"/>
      <c r="I56" s="18"/>
    </row>
    <row r="57" s="15" customFormat="1" spans="1:9">
      <c r="A57" s="16"/>
      <c r="B57" s="17"/>
      <c r="C57" s="16"/>
      <c r="D57" s="17"/>
      <c r="E57" s="16"/>
      <c r="F57" s="16"/>
      <c r="G57" s="16"/>
      <c r="I57" s="18"/>
    </row>
    <row r="58" s="15" customFormat="1" spans="1:9">
      <c r="A58" s="16"/>
      <c r="B58" s="17"/>
      <c r="C58" s="16"/>
      <c r="D58" s="17"/>
      <c r="E58" s="16"/>
      <c r="F58" s="16"/>
      <c r="G58" s="16"/>
      <c r="I58" s="18"/>
    </row>
    <row r="59" s="15" customFormat="1" spans="1:9">
      <c r="A59" s="16"/>
      <c r="B59" s="17"/>
      <c r="C59" s="16"/>
      <c r="D59" s="17"/>
      <c r="E59" s="16"/>
      <c r="F59" s="16"/>
      <c r="G59" s="16"/>
      <c r="I59" s="18"/>
    </row>
    <row r="60" s="15" customFormat="1" spans="1:9">
      <c r="A60" s="16"/>
      <c r="B60" s="17"/>
      <c r="C60" s="16"/>
      <c r="D60" s="17"/>
      <c r="E60" s="16"/>
      <c r="F60" s="16"/>
      <c r="G60" s="16"/>
      <c r="I60" s="18"/>
    </row>
    <row r="61" s="15" customFormat="1" spans="1:9">
      <c r="A61" s="16"/>
      <c r="B61" s="17"/>
      <c r="C61" s="16"/>
      <c r="D61" s="17"/>
      <c r="E61" s="16"/>
      <c r="F61" s="16"/>
      <c r="G61" s="16"/>
      <c r="I61" s="18"/>
    </row>
    <row r="62" s="15" customFormat="1" spans="1:9">
      <c r="A62" s="16"/>
      <c r="B62" s="17"/>
      <c r="C62" s="16"/>
      <c r="D62" s="17"/>
      <c r="E62" s="16"/>
      <c r="F62" s="16"/>
      <c r="G62" s="16"/>
      <c r="I62" s="18"/>
    </row>
    <row r="63" s="15" customFormat="1" spans="1:9">
      <c r="A63" s="16"/>
      <c r="B63" s="17"/>
      <c r="C63" s="16"/>
      <c r="D63" s="17"/>
      <c r="E63" s="16"/>
      <c r="F63" s="16"/>
      <c r="G63" s="16"/>
      <c r="I63" s="18"/>
    </row>
    <row r="64" s="15" customFormat="1" spans="1:9">
      <c r="A64" s="16"/>
      <c r="B64" s="17"/>
      <c r="C64" s="16"/>
      <c r="D64" s="17"/>
      <c r="E64" s="16"/>
      <c r="F64" s="16"/>
      <c r="G64" s="16"/>
      <c r="I64" s="18"/>
    </row>
    <row r="65" s="15" customFormat="1" spans="1:9">
      <c r="A65" s="16"/>
      <c r="B65" s="17"/>
      <c r="C65" s="16"/>
      <c r="D65" s="17"/>
      <c r="E65" s="16"/>
      <c r="F65" s="16"/>
      <c r="G65" s="16"/>
      <c r="I65" s="18"/>
    </row>
    <row r="66" s="15" customFormat="1" spans="1:9">
      <c r="A66" s="16"/>
      <c r="B66" s="17"/>
      <c r="C66" s="16"/>
      <c r="D66" s="17"/>
      <c r="E66" s="16"/>
      <c r="F66" s="16"/>
      <c r="G66" s="16"/>
      <c r="I66" s="18"/>
    </row>
  </sheetData>
  <mergeCells count="7">
    <mergeCell ref="A1:I1"/>
    <mergeCell ref="B35:I35"/>
    <mergeCell ref="I10:I11"/>
    <mergeCell ref="I16:I19"/>
    <mergeCell ref="I22:I26"/>
    <mergeCell ref="I28:I29"/>
    <mergeCell ref="I30:I31"/>
  </mergeCells>
  <pageMargins left="0.75" right="0.75" top="1" bottom="1" header="0.5" footer="0.5"/>
  <headerFooter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65"/>
  <sheetViews>
    <sheetView zoomScale="70" zoomScaleNormal="70" workbookViewId="0">
      <selection activeCell="O7" sqref="O7"/>
    </sheetView>
  </sheetViews>
  <sheetFormatPr defaultColWidth="9" defaultRowHeight="17.6"/>
  <cols>
    <col min="1" max="1" width="11.1327433628319" style="15" customWidth="1"/>
    <col min="2" max="2" width="35.3362831858407" style="15" customWidth="1"/>
    <col min="3" max="3" width="12.8761061946903" style="15" customWidth="1"/>
    <col min="4" max="4" width="34.3805309734513" style="15" customWidth="1"/>
    <col min="5" max="5" width="30.8849557522124" style="15" customWidth="1"/>
    <col min="6" max="6" width="19.6283185840708" style="16" customWidth="1"/>
    <col min="7" max="7" width="24.7522123893805" style="16" customWidth="1"/>
    <col min="8" max="8" width="26.8761061946903" style="15" customWidth="1"/>
    <col min="9" max="9" width="16.3805309734513" style="18" customWidth="1"/>
    <col min="10" max="16384" width="9" style="15"/>
  </cols>
  <sheetData>
    <row r="1" s="15" customFormat="1" ht="31" customHeight="1" spans="1:9">
      <c r="A1" s="36" t="s">
        <v>462</v>
      </c>
      <c r="B1" s="37"/>
      <c r="C1" s="37"/>
      <c r="D1" s="37"/>
      <c r="E1" s="37"/>
      <c r="F1" s="37"/>
      <c r="G1" s="37"/>
      <c r="H1" s="37"/>
      <c r="I1" s="18"/>
    </row>
    <row r="2" s="15" customFormat="1" ht="17.65" spans="1:9">
      <c r="A2" s="22" t="s">
        <v>1</v>
      </c>
      <c r="B2" s="22" t="s">
        <v>2</v>
      </c>
      <c r="C2" s="22" t="s">
        <v>3</v>
      </c>
      <c r="D2" s="22" t="s">
        <v>4</v>
      </c>
      <c r="E2" s="22" t="s">
        <v>5</v>
      </c>
      <c r="F2" s="22" t="s">
        <v>6</v>
      </c>
      <c r="G2" s="22" t="s">
        <v>7</v>
      </c>
      <c r="H2" s="22" t="s">
        <v>8</v>
      </c>
      <c r="I2" s="23" t="s">
        <v>9</v>
      </c>
    </row>
    <row r="3" s="15" customFormat="1" ht="71.65" spans="1:9">
      <c r="A3" s="24">
        <v>1</v>
      </c>
      <c r="B3" s="27" t="s">
        <v>463</v>
      </c>
      <c r="C3" s="24">
        <v>3</v>
      </c>
      <c r="D3" s="27" t="s">
        <v>464</v>
      </c>
      <c r="E3" s="27" t="s">
        <v>465</v>
      </c>
      <c r="F3" s="24"/>
      <c r="G3" s="24"/>
      <c r="H3" s="38" t="str">
        <f>_xlfn.DISPIMG("ID_4ABA2837019D4457BEABD92A7E6F467A",1)</f>
        <v>=DISPIMG("ID_4ABA2837019D4457BEABD92A7E6F467A",1)</v>
      </c>
      <c r="I3" s="32" t="s">
        <v>466</v>
      </c>
    </row>
    <row r="4" s="15" customFormat="1" ht="72.65" spans="1:9">
      <c r="A4" s="24">
        <v>2</v>
      </c>
      <c r="B4" s="27" t="s">
        <v>467</v>
      </c>
      <c r="C4" s="24">
        <v>6</v>
      </c>
      <c r="D4" s="27" t="s">
        <v>468</v>
      </c>
      <c r="E4" s="27" t="s">
        <v>469</v>
      </c>
      <c r="F4" s="24"/>
      <c r="G4" s="24"/>
      <c r="H4" s="38" t="str">
        <f>_xlfn.DISPIMG("ID_33FDC8D871E140DBA2974FAB5E6EE2FD",1)</f>
        <v>=DISPIMG("ID_33FDC8D871E140DBA2974FAB5E6EE2FD",1)</v>
      </c>
      <c r="I4" s="32" t="s">
        <v>470</v>
      </c>
    </row>
    <row r="5" s="15" customFormat="1" ht="76.3" spans="1:9">
      <c r="A5" s="24">
        <v>3</v>
      </c>
      <c r="B5" s="24" t="s">
        <v>471</v>
      </c>
      <c r="C5" s="24">
        <v>2</v>
      </c>
      <c r="D5" s="27" t="s">
        <v>472</v>
      </c>
      <c r="E5" s="27" t="s">
        <v>473</v>
      </c>
      <c r="F5" s="24"/>
      <c r="G5" s="24"/>
      <c r="H5" s="38" t="str">
        <f>_xlfn.DISPIMG("ID_371E2A20F66D43CE895CB9001A77DA54",1)</f>
        <v>=DISPIMG("ID_371E2A20F66D43CE895CB9001A77DA54",1)</v>
      </c>
      <c r="I5" s="32" t="s">
        <v>474</v>
      </c>
    </row>
    <row r="6" s="15" customFormat="1" ht="93.75" spans="1:9">
      <c r="A6" s="24">
        <v>4</v>
      </c>
      <c r="B6" s="24" t="s">
        <v>471</v>
      </c>
      <c r="C6" s="24">
        <v>1</v>
      </c>
      <c r="D6" s="27" t="s">
        <v>475</v>
      </c>
      <c r="E6" s="27" t="s">
        <v>476</v>
      </c>
      <c r="F6" s="24"/>
      <c r="G6" s="24"/>
      <c r="H6" s="38" t="str">
        <f>_xlfn.DISPIMG("ID_B2C4A100D4D94D4D8FCDC71C87BE830F",1)</f>
        <v>=DISPIMG("ID_B2C4A100D4D94D4D8FCDC71C87BE830F",1)</v>
      </c>
      <c r="I6" s="32" t="s">
        <v>477</v>
      </c>
    </row>
    <row r="7" s="15" customFormat="1" ht="93.75" spans="1:9">
      <c r="A7" s="24">
        <v>5</v>
      </c>
      <c r="B7" s="24" t="s">
        <v>478</v>
      </c>
      <c r="C7" s="24">
        <v>2</v>
      </c>
      <c r="D7" s="27" t="s">
        <v>479</v>
      </c>
      <c r="E7" s="27" t="s">
        <v>480</v>
      </c>
      <c r="F7" s="24"/>
      <c r="G7" s="24"/>
      <c r="H7" s="38" t="str">
        <f>_xlfn.DISPIMG("ID_B339B660A0094724A446CE6DECF3BD1A",1)</f>
        <v>=DISPIMG("ID_B339B660A0094724A446CE6DECF3BD1A",1)</v>
      </c>
      <c r="I7" s="32" t="s">
        <v>477</v>
      </c>
    </row>
    <row r="8" s="15" customFormat="1" ht="69.5" spans="1:9">
      <c r="A8" s="24">
        <v>6</v>
      </c>
      <c r="B8" s="24" t="s">
        <v>481</v>
      </c>
      <c r="C8" s="24">
        <v>8</v>
      </c>
      <c r="D8" s="27" t="s">
        <v>482</v>
      </c>
      <c r="E8" s="27" t="s">
        <v>483</v>
      </c>
      <c r="F8" s="24"/>
      <c r="G8" s="24"/>
      <c r="H8" s="38" t="str">
        <f>_xlfn.DISPIMG("ID_0248D8427F054363B259FAF44C9E79D6",1)</f>
        <v>=DISPIMG("ID_0248D8427F054363B259FAF44C9E79D6",1)</v>
      </c>
      <c r="I8" s="32" t="s">
        <v>67</v>
      </c>
    </row>
    <row r="9" s="15" customFormat="1" ht="83" spans="1:9">
      <c r="A9" s="24">
        <v>7</v>
      </c>
      <c r="B9" s="27" t="s">
        <v>484</v>
      </c>
      <c r="C9" s="24">
        <v>6</v>
      </c>
      <c r="D9" s="27" t="s">
        <v>485</v>
      </c>
      <c r="E9" s="27" t="s">
        <v>486</v>
      </c>
      <c r="F9" s="24"/>
      <c r="G9" s="24"/>
      <c r="H9" s="38" t="str">
        <f>_xlfn.DISPIMG("ID_58B17E026BC9454FBD94DFBA651E70AB",1)</f>
        <v>=DISPIMG("ID_58B17E026BC9454FBD94DFBA651E70AB",1)</v>
      </c>
      <c r="I9" s="33" t="s">
        <v>487</v>
      </c>
    </row>
    <row r="10" s="15" customFormat="1" ht="80.45" spans="1:9">
      <c r="A10" s="24">
        <v>8</v>
      </c>
      <c r="B10" s="27" t="s">
        <v>484</v>
      </c>
      <c r="C10" s="24">
        <v>2</v>
      </c>
      <c r="D10" s="27" t="s">
        <v>488</v>
      </c>
      <c r="E10" s="27" t="s">
        <v>489</v>
      </c>
      <c r="F10" s="24"/>
      <c r="G10" s="24"/>
      <c r="H10" s="38" t="str">
        <f>_xlfn.DISPIMG("ID_36EF55D63C1848B38CCDEF0B61A2049E",1)</f>
        <v>=DISPIMG("ID_36EF55D63C1848B38CCDEF0B61A2049E",1)</v>
      </c>
      <c r="I10" s="34"/>
    </row>
    <row r="11" s="15" customFormat="1" ht="80.45" spans="1:9">
      <c r="A11" s="24">
        <v>9</v>
      </c>
      <c r="B11" s="27" t="s">
        <v>490</v>
      </c>
      <c r="C11" s="39">
        <v>3</v>
      </c>
      <c r="D11" s="27" t="s">
        <v>491</v>
      </c>
      <c r="E11" s="27" t="s">
        <v>492</v>
      </c>
      <c r="F11" s="39"/>
      <c r="G11" s="39"/>
      <c r="H11" s="40" t="str">
        <f>_xlfn.DISPIMG("ID_3959E5DC197047BDBD6821058423D625",1)</f>
        <v>=DISPIMG("ID_3959E5DC197047BDBD6821058423D625",1)</v>
      </c>
      <c r="I11" s="32" t="s">
        <v>493</v>
      </c>
    </row>
    <row r="12" s="15" customFormat="1" ht="77.45" spans="1:9">
      <c r="A12" s="24">
        <v>10</v>
      </c>
      <c r="B12" s="33" t="s">
        <v>494</v>
      </c>
      <c r="C12" s="39">
        <v>120</v>
      </c>
      <c r="D12" s="27" t="s">
        <v>495</v>
      </c>
      <c r="E12" s="33" t="s">
        <v>496</v>
      </c>
      <c r="F12" s="39"/>
      <c r="G12" s="39"/>
      <c r="H12" s="40" t="str">
        <f>_xlfn.DISPIMG("ID_13CF9C880B494728B2B4565C453B92DB",1)</f>
        <v>=DISPIMG("ID_13CF9C880B494728B2B4565C453B92DB",1)</v>
      </c>
      <c r="I12" s="32" t="s">
        <v>497</v>
      </c>
    </row>
    <row r="13" s="15" customFormat="1" ht="77.35" spans="1:9">
      <c r="A13" s="24">
        <v>11</v>
      </c>
      <c r="B13" s="33" t="s">
        <v>498</v>
      </c>
      <c r="C13" s="39">
        <v>126</v>
      </c>
      <c r="D13" s="27" t="s">
        <v>499</v>
      </c>
      <c r="E13" s="33" t="s">
        <v>496</v>
      </c>
      <c r="F13" s="39"/>
      <c r="G13" s="39"/>
      <c r="H13" s="40" t="str">
        <f>_xlfn.DISPIMG("ID_7896134FB68C44FFAECDBB9EBA79DC5D",1)</f>
        <v>=DISPIMG("ID_7896134FB68C44FFAECDBB9EBA79DC5D",1)</v>
      </c>
      <c r="I13" s="32" t="s">
        <v>497</v>
      </c>
    </row>
    <row r="14" s="15" customFormat="1" ht="77.6" spans="1:9">
      <c r="A14" s="24">
        <v>12</v>
      </c>
      <c r="B14" s="27" t="s">
        <v>500</v>
      </c>
      <c r="C14" s="39">
        <v>710</v>
      </c>
      <c r="D14" s="27" t="s">
        <v>501</v>
      </c>
      <c r="E14" s="33" t="s">
        <v>496</v>
      </c>
      <c r="F14" s="39"/>
      <c r="G14" s="39"/>
      <c r="H14" s="40" t="str">
        <f>_xlfn.DISPIMG("ID_551F9AF456A44B8B90015E27920BF478",1)</f>
        <v>=DISPIMG("ID_551F9AF456A44B8B90015E27920BF478",1)</v>
      </c>
      <c r="I14" s="32" t="s">
        <v>362</v>
      </c>
    </row>
    <row r="15" s="15" customFormat="1" ht="74.8" spans="1:9">
      <c r="A15" s="24">
        <v>13</v>
      </c>
      <c r="B15" s="33" t="s">
        <v>502</v>
      </c>
      <c r="C15" s="39">
        <v>60</v>
      </c>
      <c r="D15" s="27" t="s">
        <v>503</v>
      </c>
      <c r="E15" s="33" t="s">
        <v>504</v>
      </c>
      <c r="F15" s="39"/>
      <c r="G15" s="39"/>
      <c r="H15" s="40" t="str">
        <f>_xlfn.DISPIMG("ID_FB9D18CE2B8E4E1E9BD96DC001CDD97C",1)</f>
        <v>=DISPIMG("ID_FB9D18CE2B8E4E1E9BD96DC001CDD97C",1)</v>
      </c>
      <c r="I15" s="32" t="s">
        <v>487</v>
      </c>
    </row>
    <row r="16" s="15" customFormat="1" ht="75.5" spans="1:9">
      <c r="A16" s="24">
        <v>14</v>
      </c>
      <c r="B16" s="39" t="s">
        <v>505</v>
      </c>
      <c r="C16" s="39">
        <v>3</v>
      </c>
      <c r="D16" s="27" t="s">
        <v>506</v>
      </c>
      <c r="E16" s="33" t="s">
        <v>507</v>
      </c>
      <c r="F16" s="39"/>
      <c r="G16" s="39"/>
      <c r="H16" s="40" t="str">
        <f>_xlfn.DISPIMG("ID_62FE22654F3240E78EDF5F729FEBE1FE",1)</f>
        <v>=DISPIMG("ID_62FE22654F3240E78EDF5F729FEBE1FE",1)</v>
      </c>
      <c r="I16" s="33" t="s">
        <v>81</v>
      </c>
    </row>
    <row r="17" s="15" customFormat="1" ht="79.6" spans="1:9">
      <c r="A17" s="24">
        <v>15</v>
      </c>
      <c r="B17" s="33" t="s">
        <v>508</v>
      </c>
      <c r="C17" s="39">
        <v>33</v>
      </c>
      <c r="D17" s="27" t="s">
        <v>509</v>
      </c>
      <c r="E17" s="33" t="s">
        <v>510</v>
      </c>
      <c r="F17" s="39"/>
      <c r="G17" s="39"/>
      <c r="H17" s="40" t="str">
        <f>_xlfn.DISPIMG("ID_D754870479AC46C392CAAF6483107584",1)</f>
        <v>=DISPIMG("ID_D754870479AC46C392CAAF6483107584",1)</v>
      </c>
      <c r="I17" s="34"/>
    </row>
    <row r="18" s="15" customFormat="1" ht="79.5" spans="1:9">
      <c r="A18" s="24">
        <v>16</v>
      </c>
      <c r="B18" s="33" t="s">
        <v>511</v>
      </c>
      <c r="C18" s="39">
        <v>3</v>
      </c>
      <c r="D18" s="27" t="s">
        <v>512</v>
      </c>
      <c r="E18" s="33" t="s">
        <v>507</v>
      </c>
      <c r="F18" s="39"/>
      <c r="G18" s="39"/>
      <c r="H18" s="40" t="str">
        <f>_xlfn.DISPIMG("ID_A0A0274A30494E5494D1E0732764832E",1)</f>
        <v>=DISPIMG("ID_A0A0274A30494E5494D1E0732764832E",1)</v>
      </c>
      <c r="I18" s="32" t="s">
        <v>497</v>
      </c>
    </row>
    <row r="19" s="15" customFormat="1" ht="61.85" spans="1:9">
      <c r="A19" s="24">
        <v>17</v>
      </c>
      <c r="B19" s="27" t="s">
        <v>513</v>
      </c>
      <c r="C19" s="39">
        <v>30</v>
      </c>
      <c r="D19" s="27" t="s">
        <v>514</v>
      </c>
      <c r="E19" s="33" t="s">
        <v>515</v>
      </c>
      <c r="F19" s="39"/>
      <c r="G19" s="39"/>
      <c r="H19" s="40" t="str">
        <f>_xlfn.DISPIMG("ID_71EBD5A0D6BD4C05A977CC4C5A3747B4",1)</f>
        <v>=DISPIMG("ID_71EBD5A0D6BD4C05A977CC4C5A3747B4",1)</v>
      </c>
      <c r="I19" s="32" t="s">
        <v>67</v>
      </c>
    </row>
    <row r="20" s="15" customFormat="1" ht="81" spans="1:9">
      <c r="A20" s="24">
        <v>18</v>
      </c>
      <c r="B20" s="33" t="s">
        <v>516</v>
      </c>
      <c r="C20" s="39">
        <v>1</v>
      </c>
      <c r="D20" s="27" t="s">
        <v>517</v>
      </c>
      <c r="E20" s="33" t="s">
        <v>518</v>
      </c>
      <c r="F20" s="39"/>
      <c r="G20" s="39"/>
      <c r="H20" s="40" t="str">
        <f>_xlfn.DISPIMG("ID_204295E93F0945D8833C3E6D4FD0B2D4",1)</f>
        <v>=DISPIMG("ID_204295E93F0945D8833C3E6D4FD0B2D4",1)</v>
      </c>
      <c r="I20" s="33" t="s">
        <v>63</v>
      </c>
    </row>
    <row r="21" s="15" customFormat="1" ht="83.2" spans="1:9">
      <c r="A21" s="24">
        <v>19</v>
      </c>
      <c r="B21" s="33" t="s">
        <v>519</v>
      </c>
      <c r="C21" s="39">
        <v>3</v>
      </c>
      <c r="D21" s="27" t="s">
        <v>520</v>
      </c>
      <c r="E21" s="33" t="s">
        <v>521</v>
      </c>
      <c r="F21" s="39"/>
      <c r="G21" s="39"/>
      <c r="H21" s="40" t="str">
        <f>_xlfn.DISPIMG("ID_BCA17AA0D6744B56AAD817AFB75005F3",1)</f>
        <v>=DISPIMG("ID_BCA17AA0D6744B56AAD817AFB75005F3",1)</v>
      </c>
      <c r="I21" s="34"/>
    </row>
    <row r="22" s="15" customFormat="1" ht="81.85" spans="1:9">
      <c r="A22" s="24">
        <v>20</v>
      </c>
      <c r="B22" s="33" t="s">
        <v>522</v>
      </c>
      <c r="C22" s="39">
        <v>12</v>
      </c>
      <c r="D22" s="27" t="s">
        <v>523</v>
      </c>
      <c r="E22" s="33" t="s">
        <v>524</v>
      </c>
      <c r="F22" s="39"/>
      <c r="G22" s="39"/>
      <c r="H22" s="40" t="str">
        <f>_xlfn.DISPIMG("ID_C709B299C2584E09B579AF9F518C1440",1)</f>
        <v>=DISPIMG("ID_C709B299C2584E09B579AF9F518C1440",1)</v>
      </c>
      <c r="I22" s="32" t="s">
        <v>81</v>
      </c>
    </row>
    <row r="23" s="15" customFormat="1" ht="76.5" spans="1:9">
      <c r="A23" s="24">
        <v>21</v>
      </c>
      <c r="B23" s="24" t="s">
        <v>481</v>
      </c>
      <c r="C23" s="39">
        <v>3</v>
      </c>
      <c r="D23" s="27" t="s">
        <v>482</v>
      </c>
      <c r="E23" s="33" t="s">
        <v>525</v>
      </c>
      <c r="F23" s="39"/>
      <c r="G23" s="39"/>
      <c r="H23" s="40" t="str">
        <f>_xlfn.DISPIMG("ID_35A095A9296E4A1ABBC1CB7B4407E17F",1)</f>
        <v>=DISPIMG("ID_35A095A9296E4A1ABBC1CB7B4407E17F",1)</v>
      </c>
      <c r="I23" s="32" t="s">
        <v>67</v>
      </c>
    </row>
    <row r="24" s="15" customFormat="1" ht="78.3" spans="1:9">
      <c r="A24" s="24">
        <v>22</v>
      </c>
      <c r="B24" s="27" t="s">
        <v>526</v>
      </c>
      <c r="C24" s="24">
        <v>3</v>
      </c>
      <c r="D24" s="27" t="s">
        <v>527</v>
      </c>
      <c r="E24" s="27" t="s">
        <v>528</v>
      </c>
      <c r="F24" s="24"/>
      <c r="G24" s="24"/>
      <c r="H24" s="38" t="str">
        <f>_xlfn.DISPIMG("ID_5DE08208A4BF453BBC45DC53B1D87B7F",1)</f>
        <v>=DISPIMG("ID_5DE08208A4BF453BBC45DC53B1D87B7F",1)</v>
      </c>
      <c r="I24" s="32" t="s">
        <v>529</v>
      </c>
    </row>
    <row r="25" s="16" customFormat="1" ht="72.15" spans="1:9">
      <c r="A25" s="24">
        <v>23</v>
      </c>
      <c r="B25" s="24" t="s">
        <v>530</v>
      </c>
      <c r="C25" s="24">
        <v>6</v>
      </c>
      <c r="D25" s="27" t="s">
        <v>531</v>
      </c>
      <c r="E25" s="27" t="s">
        <v>532</v>
      </c>
      <c r="F25" s="24"/>
      <c r="G25" s="24"/>
      <c r="H25" s="24" t="str">
        <f>_xlfn.DISPIMG("ID_1AF2C1666A56492EBBF35D06188E790C",1)</f>
        <v>=DISPIMG("ID_1AF2C1666A56492EBBF35D06188E790C",1)</v>
      </c>
      <c r="I25" s="27" t="s">
        <v>474</v>
      </c>
    </row>
    <row r="26" s="15" customFormat="1" ht="67.35" spans="1:9">
      <c r="A26" s="24">
        <v>24</v>
      </c>
      <c r="B26" s="24" t="s">
        <v>533</v>
      </c>
      <c r="C26" s="24">
        <v>1</v>
      </c>
      <c r="D26" s="27" t="s">
        <v>534</v>
      </c>
      <c r="E26" s="24" t="s">
        <v>535</v>
      </c>
      <c r="F26" s="24"/>
      <c r="G26" s="24"/>
      <c r="H26" s="38" t="str">
        <f>_xlfn.DISPIMG("ID_9102408B9FD94C95968E1903352D363A",1)</f>
        <v>=DISPIMG("ID_9102408B9FD94C95968E1903352D363A",1)</v>
      </c>
      <c r="I26" s="32" t="s">
        <v>536</v>
      </c>
    </row>
    <row r="27" s="15" customFormat="1" ht="65.05" spans="1:9">
      <c r="A27" s="24">
        <v>25</v>
      </c>
      <c r="B27" s="24" t="s">
        <v>537</v>
      </c>
      <c r="C27" s="24">
        <v>1</v>
      </c>
      <c r="D27" s="27" t="s">
        <v>538</v>
      </c>
      <c r="E27" s="24" t="s">
        <v>535</v>
      </c>
      <c r="F27" s="24"/>
      <c r="G27" s="24"/>
      <c r="H27" s="38" t="str">
        <f>_xlfn.DISPIMG("ID_1A941E77D874440EBEB9F589346B3741",1)</f>
        <v>=DISPIMG("ID_1A941E77D874440EBEB9F589346B3741",1)</v>
      </c>
      <c r="I27" s="32" t="s">
        <v>67</v>
      </c>
    </row>
    <row r="28" s="15" customFormat="1" ht="79.7" spans="1:9">
      <c r="A28" s="24">
        <v>26</v>
      </c>
      <c r="B28" s="24" t="s">
        <v>539</v>
      </c>
      <c r="C28" s="24">
        <v>1</v>
      </c>
      <c r="D28" s="27" t="s">
        <v>540</v>
      </c>
      <c r="E28" s="24" t="s">
        <v>535</v>
      </c>
      <c r="F28" s="24"/>
      <c r="G28" s="24"/>
      <c r="H28" s="38" t="str">
        <f>_xlfn.DISPIMG("ID_C5330FD12FF246F4A4A006832678EBA2",1)</f>
        <v>=DISPIMG("ID_C5330FD12FF246F4A4A006832678EBA2",1)</v>
      </c>
      <c r="I28" s="32" t="s">
        <v>81</v>
      </c>
    </row>
    <row r="29" s="15" customFormat="1" ht="63.4" spans="1:9">
      <c r="A29" s="24">
        <v>27</v>
      </c>
      <c r="B29" s="24" t="s">
        <v>541</v>
      </c>
      <c r="C29" s="24">
        <v>1</v>
      </c>
      <c r="D29" s="27" t="s">
        <v>542</v>
      </c>
      <c r="E29" s="24" t="s">
        <v>535</v>
      </c>
      <c r="F29" s="24"/>
      <c r="G29" s="24"/>
      <c r="H29" s="38" t="str">
        <f>_xlfn.DISPIMG("ID_146F2497DE9C4884928699FA61F0259E",1)</f>
        <v>=DISPIMG("ID_146F2497DE9C4884928699FA61F0259E",1)</v>
      </c>
      <c r="I29" s="32" t="s">
        <v>529</v>
      </c>
    </row>
    <row r="30" s="15" customFormat="1" ht="46.95" spans="1:9">
      <c r="A30" s="24">
        <v>28</v>
      </c>
      <c r="B30" s="27" t="s">
        <v>543</v>
      </c>
      <c r="C30" s="24">
        <v>4</v>
      </c>
      <c r="D30" s="27" t="s">
        <v>544</v>
      </c>
      <c r="E30" s="24" t="s">
        <v>535</v>
      </c>
      <c r="F30" s="24"/>
      <c r="G30" s="24"/>
      <c r="H30" s="38" t="str">
        <f>_xlfn.DISPIMG("ID_560B4430E0C046238FA1E1F52291E6E3",1)</f>
        <v>=DISPIMG("ID_560B4430E0C046238FA1E1F52291E6E3",1)</v>
      </c>
      <c r="I30" s="32" t="s">
        <v>545</v>
      </c>
    </row>
    <row r="31" s="15" customFormat="1" ht="100.05" spans="1:9">
      <c r="A31" s="24">
        <v>29</v>
      </c>
      <c r="B31" s="24" t="s">
        <v>546</v>
      </c>
      <c r="C31" s="24">
        <v>2</v>
      </c>
      <c r="D31" s="27" t="s">
        <v>547</v>
      </c>
      <c r="E31" s="24" t="s">
        <v>548</v>
      </c>
      <c r="F31" s="24"/>
      <c r="G31" s="24"/>
      <c r="H31" s="38" t="str">
        <f>_xlfn.DISPIMG("ID_E76ECC2F85DB4D59A3F3E6826AF8B609",1)</f>
        <v>=DISPIMG("ID_E76ECC2F85DB4D59A3F3E6826AF8B609",1)</v>
      </c>
      <c r="I31" s="32" t="s">
        <v>81</v>
      </c>
    </row>
    <row r="32" s="15" customFormat="1" ht="80.9" spans="1:9">
      <c r="A32" s="24">
        <v>30</v>
      </c>
      <c r="B32" s="24" t="s">
        <v>549</v>
      </c>
      <c r="C32" s="24">
        <v>2</v>
      </c>
      <c r="D32" s="27" t="s">
        <v>550</v>
      </c>
      <c r="E32" s="24" t="s">
        <v>548</v>
      </c>
      <c r="F32" s="24"/>
      <c r="G32" s="24"/>
      <c r="H32" s="38" t="str">
        <f>_xlfn.DISPIMG("ID_7660DA845A2D449EB4D8B170EA07FAC0",1)</f>
        <v>=DISPIMG("ID_7660DA845A2D449EB4D8B170EA07FAC0",1)</v>
      </c>
      <c r="I32" s="32" t="s">
        <v>551</v>
      </c>
    </row>
    <row r="33" s="15" customFormat="1" ht="74.6" spans="1:9">
      <c r="A33" s="24">
        <v>31</v>
      </c>
      <c r="B33" s="24" t="s">
        <v>552</v>
      </c>
      <c r="C33" s="24">
        <v>28</v>
      </c>
      <c r="D33" s="27" t="s">
        <v>553</v>
      </c>
      <c r="E33" s="24" t="s">
        <v>548</v>
      </c>
      <c r="F33" s="24"/>
      <c r="G33" s="24"/>
      <c r="H33" s="38" t="str">
        <f>_xlfn.DISPIMG("ID_C723056C6F844FE6A671A4433994CE0A",1)</f>
        <v>=DISPIMG("ID_C723056C6F844FE6A671A4433994CE0A",1)</v>
      </c>
      <c r="I33" s="32" t="s">
        <v>497</v>
      </c>
    </row>
    <row r="34" s="15" customFormat="1" ht="70.5" spans="1:9">
      <c r="A34" s="24">
        <v>32</v>
      </c>
      <c r="B34" s="24" t="s">
        <v>36</v>
      </c>
      <c r="C34" s="24">
        <v>8</v>
      </c>
      <c r="D34" s="27" t="s">
        <v>554</v>
      </c>
      <c r="E34" s="24" t="s">
        <v>555</v>
      </c>
      <c r="F34" s="24"/>
      <c r="G34" s="24"/>
      <c r="H34" s="38" t="str">
        <f>_xlfn.DISPIMG("ID_39DB1655E3584A17B7005FF664248109",1)</f>
        <v>=DISPIMG("ID_39DB1655E3584A17B7005FF664248109",1)</v>
      </c>
      <c r="I34" s="32" t="s">
        <v>487</v>
      </c>
    </row>
    <row r="35" s="15" customFormat="1" ht="69.1" spans="1:9">
      <c r="A35" s="24">
        <v>33</v>
      </c>
      <c r="B35" s="24" t="s">
        <v>556</v>
      </c>
      <c r="C35" s="24">
        <v>3</v>
      </c>
      <c r="D35" s="27" t="s">
        <v>557</v>
      </c>
      <c r="E35" s="24" t="s">
        <v>555</v>
      </c>
      <c r="F35" s="24"/>
      <c r="G35" s="24"/>
      <c r="H35" s="41" t="str">
        <f>_xlfn.DISPIMG("ID_F4FB3D9749834CEE800F20413564157A",1)</f>
        <v>=DISPIMG("ID_F4FB3D9749834CEE800F20413564157A",1)</v>
      </c>
      <c r="I35" s="32" t="s">
        <v>487</v>
      </c>
    </row>
    <row r="36" s="15" customFormat="1" ht="72.25" spans="1:9">
      <c r="A36" s="24">
        <v>34</v>
      </c>
      <c r="B36" s="27" t="s">
        <v>558</v>
      </c>
      <c r="C36" s="24">
        <v>1</v>
      </c>
      <c r="D36" s="27" t="s">
        <v>559</v>
      </c>
      <c r="E36" s="24" t="s">
        <v>560</v>
      </c>
      <c r="F36" s="24"/>
      <c r="G36" s="24"/>
      <c r="H36" s="38" t="str">
        <f>_xlfn.DISPIMG("ID_268040AC427A4AF680ECE952AAF7E4F6",1)</f>
        <v>=DISPIMG("ID_268040AC427A4AF680ECE952AAF7E4F6",1)</v>
      </c>
      <c r="I36" s="32" t="s">
        <v>529</v>
      </c>
    </row>
    <row r="37" s="15" customFormat="1" ht="84" spans="1:9">
      <c r="A37" s="24">
        <v>35</v>
      </c>
      <c r="B37" s="24" t="s">
        <v>561</v>
      </c>
      <c r="C37" s="24">
        <v>3</v>
      </c>
      <c r="D37" s="27" t="s">
        <v>562</v>
      </c>
      <c r="E37" s="24" t="s">
        <v>560</v>
      </c>
      <c r="F37" s="24"/>
      <c r="G37" s="24"/>
      <c r="H37" s="38" t="str">
        <f>_xlfn.DISPIMG("ID_647D3DBA88DB42778C5B1D0061C17B97",1)</f>
        <v>=DISPIMG("ID_647D3DBA88DB42778C5B1D0061C17B97",1)</v>
      </c>
      <c r="I37" s="32" t="s">
        <v>497</v>
      </c>
    </row>
    <row r="38" s="15" customFormat="1" ht="97.4" spans="1:9">
      <c r="A38" s="24">
        <v>36</v>
      </c>
      <c r="B38" s="24" t="s">
        <v>563</v>
      </c>
      <c r="C38" s="24">
        <v>1</v>
      </c>
      <c r="D38" s="27" t="s">
        <v>564</v>
      </c>
      <c r="E38" s="24" t="s">
        <v>560</v>
      </c>
      <c r="F38" s="24"/>
      <c r="G38" s="24"/>
      <c r="H38" s="38" t="str">
        <f>_xlfn.DISPIMG("ID_7A2F14B112004D04848901D2B1DB7095",1)</f>
        <v>=DISPIMG("ID_7A2F14B112004D04848901D2B1DB7095",1)</v>
      </c>
      <c r="I38" s="32" t="s">
        <v>497</v>
      </c>
    </row>
    <row r="39" s="15" customFormat="1" ht="72.8" spans="1:9">
      <c r="A39" s="24">
        <v>37</v>
      </c>
      <c r="B39" s="24" t="s">
        <v>565</v>
      </c>
      <c r="C39" s="24">
        <v>1</v>
      </c>
      <c r="D39" s="27" t="s">
        <v>566</v>
      </c>
      <c r="E39" s="24" t="s">
        <v>567</v>
      </c>
      <c r="F39" s="24"/>
      <c r="G39" s="24"/>
      <c r="H39" s="38" t="str">
        <f>_xlfn.DISPIMG("ID_79581F4EC4844403B59E7EA200BB7255",1)</f>
        <v>=DISPIMG("ID_79581F4EC4844403B59E7EA200BB7255",1)</v>
      </c>
      <c r="I39" s="32" t="s">
        <v>568</v>
      </c>
    </row>
    <row r="40" s="15" customFormat="1" ht="100.8" spans="1:9">
      <c r="A40" s="24">
        <v>38</v>
      </c>
      <c r="B40" s="24" t="s">
        <v>369</v>
      </c>
      <c r="C40" s="24">
        <v>6</v>
      </c>
      <c r="D40" s="27" t="s">
        <v>569</v>
      </c>
      <c r="E40" s="24" t="s">
        <v>570</v>
      </c>
      <c r="F40" s="24"/>
      <c r="G40" s="24"/>
      <c r="H40" s="38" t="str">
        <f>_xlfn.DISPIMG("ID_22780A80A6C641FBA611DC63666395AB",1)</f>
        <v>=DISPIMG("ID_22780A80A6C641FBA611DC63666395AB",1)</v>
      </c>
      <c r="I40" s="32" t="s">
        <v>571</v>
      </c>
    </row>
    <row r="41" s="15" customFormat="1" ht="70.1" spans="1:9">
      <c r="A41" s="24">
        <v>39</v>
      </c>
      <c r="B41" s="24" t="s">
        <v>572</v>
      </c>
      <c r="C41" s="24">
        <v>22</v>
      </c>
      <c r="D41" s="27" t="s">
        <v>573</v>
      </c>
      <c r="E41" s="24" t="s">
        <v>574</v>
      </c>
      <c r="F41" s="24"/>
      <c r="G41" s="24"/>
      <c r="H41" s="38" t="str">
        <f>_xlfn.DISPIMG("ID_65507EE2FAC748F0B175012A8C7A81EA",1)</f>
        <v>=DISPIMG("ID_65507EE2FAC748F0B175012A8C7A81EA",1)</v>
      </c>
      <c r="I41" s="32" t="s">
        <v>575</v>
      </c>
    </row>
    <row r="42" s="15" customFormat="1" spans="1:9">
      <c r="A42" s="24" t="s">
        <v>576</v>
      </c>
      <c r="B42" s="42"/>
      <c r="C42" s="29"/>
      <c r="D42" s="29"/>
      <c r="E42" s="29"/>
      <c r="F42" s="29"/>
      <c r="G42" s="29"/>
      <c r="H42" s="29"/>
      <c r="I42" s="35"/>
    </row>
    <row r="43" s="15" customFormat="1" spans="1:13">
      <c r="A43" s="30"/>
      <c r="B43" s="30"/>
      <c r="C43" s="30"/>
      <c r="D43" s="30"/>
      <c r="E43" s="30"/>
      <c r="F43" s="30"/>
      <c r="G43" s="30"/>
      <c r="H43" s="43"/>
      <c r="I43" s="44"/>
      <c r="J43" s="43"/>
      <c r="K43" s="43"/>
      <c r="L43" s="43"/>
      <c r="M43" s="43"/>
    </row>
    <row r="44" s="15" customFormat="1" spans="1:13">
      <c r="A44" s="30"/>
      <c r="B44" s="30"/>
      <c r="C44" s="30"/>
      <c r="D44" s="30"/>
      <c r="E44" s="30"/>
      <c r="F44" s="30"/>
      <c r="G44" s="30"/>
      <c r="H44" s="43"/>
      <c r="I44" s="44"/>
      <c r="J44" s="43"/>
      <c r="K44" s="43"/>
      <c r="L44" s="43"/>
      <c r="M44" s="43"/>
    </row>
    <row r="45" s="15" customFormat="1" spans="1:13">
      <c r="A45" s="30"/>
      <c r="B45" s="30"/>
      <c r="C45" s="30"/>
      <c r="D45" s="30"/>
      <c r="E45" s="30"/>
      <c r="F45" s="30"/>
      <c r="G45" s="30"/>
      <c r="H45" s="43"/>
      <c r="I45" s="44"/>
      <c r="J45" s="43"/>
      <c r="K45" s="43"/>
      <c r="L45" s="43"/>
      <c r="M45" s="43"/>
    </row>
    <row r="46" s="15" customFormat="1" spans="1:13">
      <c r="A46" s="30"/>
      <c r="B46" s="30"/>
      <c r="C46" s="30"/>
      <c r="D46" s="30"/>
      <c r="E46" s="30"/>
      <c r="F46" s="30"/>
      <c r="G46" s="30"/>
      <c r="H46" s="43"/>
      <c r="I46" s="44"/>
      <c r="J46" s="43"/>
      <c r="K46" s="43"/>
      <c r="L46" s="43"/>
      <c r="M46" s="43"/>
    </row>
    <row r="47" s="15" customFormat="1" spans="1:13">
      <c r="A47" s="30"/>
      <c r="B47" s="30"/>
      <c r="C47" s="30"/>
      <c r="D47" s="30"/>
      <c r="E47" s="30"/>
      <c r="F47" s="30"/>
      <c r="G47" s="30"/>
      <c r="H47" s="43"/>
      <c r="I47" s="44"/>
      <c r="J47" s="43"/>
      <c r="K47" s="43"/>
      <c r="L47" s="43"/>
      <c r="M47" s="43"/>
    </row>
    <row r="48" s="15" customFormat="1" spans="1:13">
      <c r="A48" s="30"/>
      <c r="B48" s="30"/>
      <c r="C48" s="30"/>
      <c r="D48" s="30"/>
      <c r="E48" s="30"/>
      <c r="F48" s="30"/>
      <c r="G48" s="30"/>
      <c r="H48" s="43"/>
      <c r="I48" s="44"/>
      <c r="J48" s="43"/>
      <c r="K48" s="43"/>
      <c r="L48" s="43"/>
      <c r="M48" s="43"/>
    </row>
    <row r="49" s="15" customFormat="1" spans="1:13">
      <c r="A49" s="30"/>
      <c r="B49" s="30"/>
      <c r="C49" s="30"/>
      <c r="D49" s="30"/>
      <c r="E49" s="30"/>
      <c r="F49" s="30"/>
      <c r="G49" s="30"/>
      <c r="H49" s="43"/>
      <c r="I49" s="44"/>
      <c r="J49" s="43"/>
      <c r="K49" s="43"/>
      <c r="L49" s="43"/>
      <c r="M49" s="43"/>
    </row>
    <row r="50" s="15" customFormat="1" spans="1:13">
      <c r="A50" s="30"/>
      <c r="B50" s="30"/>
      <c r="C50" s="30"/>
      <c r="D50" s="30"/>
      <c r="E50" s="30"/>
      <c r="F50" s="30"/>
      <c r="G50" s="30"/>
      <c r="H50" s="43"/>
      <c r="I50" s="44"/>
      <c r="J50" s="43"/>
      <c r="K50" s="43"/>
      <c r="L50" s="43"/>
      <c r="M50" s="43"/>
    </row>
    <row r="51" s="15" customFormat="1" spans="1:13">
      <c r="A51" s="30"/>
      <c r="B51" s="30"/>
      <c r="C51" s="30"/>
      <c r="D51" s="30"/>
      <c r="E51" s="30"/>
      <c r="F51" s="30"/>
      <c r="G51" s="30"/>
      <c r="H51" s="43"/>
      <c r="I51" s="44"/>
      <c r="J51" s="43"/>
      <c r="K51" s="43"/>
      <c r="L51" s="43"/>
      <c r="M51" s="43"/>
    </row>
    <row r="52" s="15" customFormat="1" spans="1:13">
      <c r="A52" s="30"/>
      <c r="B52" s="30"/>
      <c r="C52" s="30"/>
      <c r="D52" s="30"/>
      <c r="E52" s="30"/>
      <c r="F52" s="30"/>
      <c r="G52" s="30"/>
      <c r="H52" s="43"/>
      <c r="I52" s="44"/>
      <c r="J52" s="43"/>
      <c r="K52" s="43"/>
      <c r="L52" s="43"/>
      <c r="M52" s="43"/>
    </row>
    <row r="53" s="15" customFormat="1" spans="1:13">
      <c r="A53" s="30"/>
      <c r="B53" s="30"/>
      <c r="C53" s="30"/>
      <c r="D53" s="30"/>
      <c r="E53" s="30"/>
      <c r="F53" s="30"/>
      <c r="G53" s="30"/>
      <c r="H53" s="43"/>
      <c r="I53" s="44"/>
      <c r="J53" s="43"/>
      <c r="K53" s="43"/>
      <c r="L53" s="43"/>
      <c r="M53" s="43"/>
    </row>
    <row r="54" s="15" customFormat="1" spans="1:13">
      <c r="A54" s="30"/>
      <c r="B54" s="30"/>
      <c r="C54" s="30"/>
      <c r="D54" s="30"/>
      <c r="E54" s="30"/>
      <c r="F54" s="30"/>
      <c r="G54" s="30"/>
      <c r="H54" s="43"/>
      <c r="I54" s="44"/>
      <c r="J54" s="43"/>
      <c r="K54" s="43"/>
      <c r="L54" s="43"/>
      <c r="M54" s="43"/>
    </row>
    <row r="55" s="15" customFormat="1" spans="1:13">
      <c r="A55" s="30"/>
      <c r="B55" s="30"/>
      <c r="C55" s="30"/>
      <c r="D55" s="30"/>
      <c r="E55" s="30"/>
      <c r="F55" s="30"/>
      <c r="G55" s="30"/>
      <c r="H55" s="43"/>
      <c r="I55" s="44"/>
      <c r="J55" s="43"/>
      <c r="K55" s="43"/>
      <c r="L55" s="43"/>
      <c r="M55" s="43"/>
    </row>
    <row r="56" s="15" customFormat="1" spans="1:13">
      <c r="A56" s="30"/>
      <c r="B56" s="30"/>
      <c r="C56" s="30"/>
      <c r="D56" s="30"/>
      <c r="E56" s="30"/>
      <c r="F56" s="30"/>
      <c r="G56" s="30"/>
      <c r="H56" s="43"/>
      <c r="I56" s="44"/>
      <c r="J56" s="43"/>
      <c r="K56" s="43"/>
      <c r="L56" s="43"/>
      <c r="M56" s="43"/>
    </row>
    <row r="57" s="15" customFormat="1" spans="1:13">
      <c r="A57" s="30"/>
      <c r="B57" s="30"/>
      <c r="C57" s="30"/>
      <c r="D57" s="30"/>
      <c r="E57" s="30"/>
      <c r="F57" s="30"/>
      <c r="G57" s="30"/>
      <c r="H57" s="43"/>
      <c r="I57" s="44"/>
      <c r="J57" s="43"/>
      <c r="K57" s="43"/>
      <c r="L57" s="43"/>
      <c r="M57" s="43"/>
    </row>
    <row r="58" s="15" customFormat="1" spans="1:13">
      <c r="A58" s="30"/>
      <c r="B58" s="30"/>
      <c r="C58" s="30"/>
      <c r="D58" s="30"/>
      <c r="E58" s="30"/>
      <c r="F58" s="30"/>
      <c r="G58" s="30"/>
      <c r="H58" s="43"/>
      <c r="I58" s="44"/>
      <c r="J58" s="43"/>
      <c r="K58" s="43"/>
      <c r="L58" s="43"/>
      <c r="M58" s="43"/>
    </row>
    <row r="59" s="15" customFormat="1" spans="1:13">
      <c r="A59" s="30"/>
      <c r="B59" s="30"/>
      <c r="C59" s="30"/>
      <c r="D59" s="30"/>
      <c r="E59" s="30"/>
      <c r="F59" s="30"/>
      <c r="G59" s="30"/>
      <c r="H59" s="43"/>
      <c r="I59" s="44"/>
      <c r="J59" s="43"/>
      <c r="K59" s="43"/>
      <c r="L59" s="43"/>
      <c r="M59" s="43"/>
    </row>
    <row r="60" s="15" customFormat="1" spans="1:13">
      <c r="A60" s="30"/>
      <c r="B60" s="30"/>
      <c r="C60" s="30"/>
      <c r="D60" s="30"/>
      <c r="E60" s="30"/>
      <c r="F60" s="30"/>
      <c r="G60" s="30"/>
      <c r="H60" s="43"/>
      <c r="I60" s="44"/>
      <c r="J60" s="43"/>
      <c r="K60" s="43"/>
      <c r="L60" s="43"/>
      <c r="M60" s="43"/>
    </row>
    <row r="61" s="15" customFormat="1" spans="1:13">
      <c r="A61" s="30"/>
      <c r="B61" s="30"/>
      <c r="C61" s="30"/>
      <c r="D61" s="30"/>
      <c r="E61" s="30"/>
      <c r="F61" s="30"/>
      <c r="G61" s="30"/>
      <c r="H61" s="43"/>
      <c r="I61" s="44"/>
      <c r="J61" s="43"/>
      <c r="K61" s="43"/>
      <c r="L61" s="43"/>
      <c r="M61" s="43"/>
    </row>
    <row r="62" s="15" customFormat="1" spans="1:13">
      <c r="A62" s="30"/>
      <c r="B62" s="30"/>
      <c r="C62" s="30"/>
      <c r="D62" s="30"/>
      <c r="E62" s="30"/>
      <c r="F62" s="30"/>
      <c r="G62" s="30"/>
      <c r="H62" s="43"/>
      <c r="I62" s="44"/>
      <c r="J62" s="43"/>
      <c r="K62" s="43"/>
      <c r="L62" s="43"/>
      <c r="M62" s="43"/>
    </row>
    <row r="63" s="15" customFormat="1" spans="1:13">
      <c r="A63" s="30"/>
      <c r="B63" s="30"/>
      <c r="C63" s="30"/>
      <c r="D63" s="30"/>
      <c r="E63" s="30"/>
      <c r="F63" s="30"/>
      <c r="G63" s="30"/>
      <c r="H63" s="43"/>
      <c r="I63" s="44"/>
      <c r="J63" s="43"/>
      <c r="K63" s="43"/>
      <c r="L63" s="43"/>
      <c r="M63" s="43"/>
    </row>
    <row r="64" s="15" customFormat="1" spans="1:13">
      <c r="A64" s="30"/>
      <c r="B64" s="30"/>
      <c r="C64" s="30"/>
      <c r="D64" s="30"/>
      <c r="E64" s="30"/>
      <c r="F64" s="30"/>
      <c r="G64" s="30"/>
      <c r="H64" s="43"/>
      <c r="I64" s="44"/>
      <c r="J64" s="43"/>
      <c r="K64" s="43"/>
      <c r="L64" s="43"/>
      <c r="M64" s="43"/>
    </row>
    <row r="65" s="15" customFormat="1" spans="1:13">
      <c r="A65" s="30"/>
      <c r="B65" s="30"/>
      <c r="C65" s="30"/>
      <c r="D65" s="30"/>
      <c r="E65" s="30"/>
      <c r="F65" s="30"/>
      <c r="G65" s="30"/>
      <c r="H65" s="43"/>
      <c r="I65" s="44"/>
      <c r="J65" s="43"/>
      <c r="K65" s="43"/>
      <c r="L65" s="43"/>
      <c r="M65" s="43"/>
    </row>
  </sheetData>
  <mergeCells count="5">
    <mergeCell ref="A1:H1"/>
    <mergeCell ref="B42:I42"/>
    <mergeCell ref="I9:I10"/>
    <mergeCell ref="I16:I17"/>
    <mergeCell ref="I20:I21"/>
  </mergeCells>
  <pageMargins left="0.75" right="0.75" top="1" bottom="1" header="0.5" footer="0.5"/>
  <headerFooter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54"/>
  <sheetViews>
    <sheetView workbookViewId="0">
      <selection activeCell="A1" sqref="A1:I1"/>
    </sheetView>
  </sheetViews>
  <sheetFormatPr defaultColWidth="9" defaultRowHeight="17.6"/>
  <cols>
    <col min="1" max="1" width="14.7964601769912" style="16" customWidth="1"/>
    <col min="2" max="2" width="23.5398230088496" style="17" customWidth="1"/>
    <col min="3" max="3" width="15.2035398230088" style="16" customWidth="1"/>
    <col min="4" max="4" width="30.7522123893805" style="17" customWidth="1"/>
    <col min="5" max="5" width="22" style="17" customWidth="1"/>
    <col min="6" max="6" width="19.6283185840708" style="16" customWidth="1"/>
    <col min="7" max="7" width="24.7522123893805" style="16" customWidth="1"/>
    <col min="8" max="8" width="26.8761061946903" style="16" customWidth="1"/>
    <col min="9" max="9" width="16.3805309734513" style="18" customWidth="1"/>
    <col min="10" max="16384" width="9" style="15"/>
  </cols>
  <sheetData>
    <row r="1" s="15" customFormat="1" ht="31" customHeight="1" spans="1:9">
      <c r="A1" s="19" t="s">
        <v>577</v>
      </c>
      <c r="B1" s="20"/>
      <c r="C1" s="21"/>
      <c r="D1" s="21"/>
      <c r="E1" s="21"/>
      <c r="F1" s="21"/>
      <c r="G1" s="21"/>
      <c r="H1" s="21"/>
      <c r="I1" s="20"/>
    </row>
    <row r="2" s="15" customFormat="1" ht="17.65" spans="1:9">
      <c r="A2" s="22" t="s">
        <v>1</v>
      </c>
      <c r="B2" s="23" t="s">
        <v>2</v>
      </c>
      <c r="C2" s="22" t="s">
        <v>3</v>
      </c>
      <c r="D2" s="23" t="s">
        <v>4</v>
      </c>
      <c r="E2" s="23" t="s">
        <v>5</v>
      </c>
      <c r="F2" s="22" t="s">
        <v>6</v>
      </c>
      <c r="G2" s="22" t="s">
        <v>7</v>
      </c>
      <c r="H2" s="22" t="s">
        <v>8</v>
      </c>
      <c r="I2" s="23" t="s">
        <v>9</v>
      </c>
    </row>
    <row r="3" s="15" customFormat="1" ht="84" customHeight="1" spans="1:9">
      <c r="A3" s="24">
        <v>1</v>
      </c>
      <c r="B3" s="25" t="s">
        <v>578</v>
      </c>
      <c r="C3" s="26">
        <v>22</v>
      </c>
      <c r="D3" s="27" t="s">
        <v>579</v>
      </c>
      <c r="E3" s="25" t="s">
        <v>580</v>
      </c>
      <c r="F3" s="24"/>
      <c r="G3" s="24"/>
      <c r="H3" s="24" t="str">
        <f>_xlfn.DISPIMG("ID_673328750C9847F1A2A375F5A5C567E7",1)</f>
        <v>=DISPIMG("ID_673328750C9847F1A2A375F5A5C567E7",1)</v>
      </c>
      <c r="I3" s="32" t="s">
        <v>81</v>
      </c>
    </row>
    <row r="4" s="15" customFormat="1" ht="84" customHeight="1" spans="1:9">
      <c r="A4" s="24">
        <v>2</v>
      </c>
      <c r="B4" s="25" t="s">
        <v>581</v>
      </c>
      <c r="C4" s="26">
        <v>2</v>
      </c>
      <c r="D4" s="27" t="s">
        <v>582</v>
      </c>
      <c r="E4" s="25" t="s">
        <v>583</v>
      </c>
      <c r="F4" s="24"/>
      <c r="G4" s="24"/>
      <c r="H4" s="24" t="str">
        <f>_xlfn.DISPIMG("ID_F533151A26C04A6C931990B595FB7B23",1)</f>
        <v>=DISPIMG("ID_F533151A26C04A6C931990B595FB7B23",1)</v>
      </c>
      <c r="I4" s="32" t="s">
        <v>584</v>
      </c>
    </row>
    <row r="5" s="15" customFormat="1" ht="84" customHeight="1" spans="1:9">
      <c r="A5" s="24">
        <v>3</v>
      </c>
      <c r="B5" s="25" t="s">
        <v>585</v>
      </c>
      <c r="C5" s="26">
        <v>20</v>
      </c>
      <c r="D5" s="27" t="s">
        <v>586</v>
      </c>
      <c r="E5" s="25" t="s">
        <v>587</v>
      </c>
      <c r="F5" s="24"/>
      <c r="G5" s="24"/>
      <c r="H5" s="24" t="str">
        <f>_xlfn.DISPIMG("ID_B51354B709964F2A9F54EE8558F1CA3D",1)</f>
        <v>=DISPIMG("ID_B51354B709964F2A9F54EE8558F1CA3D",1)</v>
      </c>
      <c r="I5" s="32" t="s">
        <v>588</v>
      </c>
    </row>
    <row r="6" s="15" customFormat="1" ht="84" customHeight="1" spans="1:9">
      <c r="A6" s="24">
        <v>4</v>
      </c>
      <c r="B6" s="27" t="s">
        <v>589</v>
      </c>
      <c r="C6" s="24">
        <v>2</v>
      </c>
      <c r="D6" s="27" t="s">
        <v>590</v>
      </c>
      <c r="E6" s="27" t="s">
        <v>591</v>
      </c>
      <c r="F6" s="24"/>
      <c r="G6" s="24"/>
      <c r="H6" s="24" t="str">
        <f>_xlfn.DISPIMG("ID_A428B3169F984A7BBBA666A2C5513167",1)</f>
        <v>=DISPIMG("ID_A428B3169F984A7BBBA666A2C5513167",1)</v>
      </c>
      <c r="I6" s="32" t="s">
        <v>592</v>
      </c>
    </row>
    <row r="7" s="15" customFormat="1" ht="84" customHeight="1" spans="1:9">
      <c r="A7" s="24">
        <v>5</v>
      </c>
      <c r="B7" s="27" t="s">
        <v>593</v>
      </c>
      <c r="C7" s="24">
        <v>2</v>
      </c>
      <c r="D7" s="27" t="s">
        <v>594</v>
      </c>
      <c r="E7" s="27" t="s">
        <v>591</v>
      </c>
      <c r="F7" s="24"/>
      <c r="G7" s="24"/>
      <c r="H7" s="24" t="str">
        <f>_xlfn.DISPIMG("ID_361AC232705142809193A208654DF8B9",1)</f>
        <v>=DISPIMG("ID_361AC232705142809193A208654DF8B9",1)</v>
      </c>
      <c r="I7" s="32" t="s">
        <v>63</v>
      </c>
    </row>
    <row r="8" s="15" customFormat="1" ht="84" customHeight="1" spans="1:9">
      <c r="A8" s="24">
        <v>6</v>
      </c>
      <c r="B8" s="27" t="s">
        <v>447</v>
      </c>
      <c r="C8" s="24">
        <v>1</v>
      </c>
      <c r="D8" s="27" t="s">
        <v>579</v>
      </c>
      <c r="E8" s="27" t="s">
        <v>595</v>
      </c>
      <c r="F8" s="24"/>
      <c r="G8" s="24"/>
      <c r="H8" s="24"/>
      <c r="I8" s="32" t="s">
        <v>592</v>
      </c>
    </row>
    <row r="9" s="15" customFormat="1" ht="84" customHeight="1" spans="1:9">
      <c r="A9" s="24">
        <v>7</v>
      </c>
      <c r="B9" s="27" t="s">
        <v>596</v>
      </c>
      <c r="C9" s="24">
        <v>20</v>
      </c>
      <c r="D9" s="27" t="s">
        <v>597</v>
      </c>
      <c r="E9" s="27" t="s">
        <v>598</v>
      </c>
      <c r="F9" s="24"/>
      <c r="G9" s="24"/>
      <c r="H9" s="24" t="str">
        <f>_xlfn.DISPIMG("ID_CA56F9F588A94DD8A1D407ED80B3834E",1)</f>
        <v>=DISPIMG("ID_CA56F9F588A94DD8A1D407ED80B3834E",1)</v>
      </c>
      <c r="I9" s="32" t="s">
        <v>599</v>
      </c>
    </row>
    <row r="10" s="15" customFormat="1" ht="84" customHeight="1" spans="1:9">
      <c r="A10" s="24">
        <v>8</v>
      </c>
      <c r="B10" s="27" t="s">
        <v>600</v>
      </c>
      <c r="C10" s="24">
        <v>20</v>
      </c>
      <c r="D10" s="27" t="s">
        <v>601</v>
      </c>
      <c r="E10" s="27" t="s">
        <v>602</v>
      </c>
      <c r="F10" s="24"/>
      <c r="G10" s="24"/>
      <c r="H10" s="24" t="str">
        <f>_xlfn.DISPIMG("ID_5D4146B1280D4A08B2FC36660E2F46E1",1)</f>
        <v>=DISPIMG("ID_5D4146B1280D4A08B2FC36660E2F46E1",1)</v>
      </c>
      <c r="I10" s="32" t="s">
        <v>487</v>
      </c>
    </row>
    <row r="11" s="15" customFormat="1" ht="84" customHeight="1" spans="1:9">
      <c r="A11" s="24">
        <v>9</v>
      </c>
      <c r="B11" s="27" t="s">
        <v>354</v>
      </c>
      <c r="C11" s="24">
        <v>20</v>
      </c>
      <c r="D11" s="27" t="s">
        <v>603</v>
      </c>
      <c r="E11" s="27" t="s">
        <v>604</v>
      </c>
      <c r="F11" s="24"/>
      <c r="G11" s="24"/>
      <c r="H11" s="24" t="str">
        <f>_xlfn.DISPIMG("ID_52AAB7241D7A4A71AEF48101A654E506",1)</f>
        <v>=DISPIMG("ID_52AAB7241D7A4A71AEF48101A654E506",1)</v>
      </c>
      <c r="I11" s="32" t="s">
        <v>81</v>
      </c>
    </row>
    <row r="12" s="15" customFormat="1" ht="84" customHeight="1" spans="1:9">
      <c r="A12" s="24">
        <v>10</v>
      </c>
      <c r="B12" s="27" t="s">
        <v>344</v>
      </c>
      <c r="C12" s="24">
        <v>626</v>
      </c>
      <c r="D12" s="27" t="s">
        <v>605</v>
      </c>
      <c r="E12" s="27" t="s">
        <v>606</v>
      </c>
      <c r="F12" s="24"/>
      <c r="G12" s="24"/>
      <c r="H12" s="24" t="str">
        <f>_xlfn.DISPIMG("ID_64E658E597EA4F6FA7B1D74AD5BC1E9A",1)</f>
        <v>=DISPIMG("ID_64E658E597EA4F6FA7B1D74AD5BC1E9A",1)</v>
      </c>
      <c r="I12" s="32" t="s">
        <v>607</v>
      </c>
    </row>
    <row r="13" s="15" customFormat="1" ht="84" customHeight="1" spans="1:9">
      <c r="A13" s="24">
        <v>11</v>
      </c>
      <c r="B13" s="27" t="s">
        <v>608</v>
      </c>
      <c r="C13" s="24">
        <v>20</v>
      </c>
      <c r="D13" s="27" t="s">
        <v>609</v>
      </c>
      <c r="E13" s="27" t="s">
        <v>610</v>
      </c>
      <c r="F13" s="24"/>
      <c r="G13" s="24"/>
      <c r="H13" s="24" t="str">
        <f>_xlfn.DISPIMG("ID_66389785B2744389AA958D6786E59E4B",1)</f>
        <v>=DISPIMG("ID_66389785B2744389AA958D6786E59E4B",1)</v>
      </c>
      <c r="I13" s="32" t="s">
        <v>599</v>
      </c>
    </row>
    <row r="14" s="15" customFormat="1" ht="84" customHeight="1" spans="1:9">
      <c r="A14" s="24">
        <v>12</v>
      </c>
      <c r="B14" s="27" t="s">
        <v>611</v>
      </c>
      <c r="C14" s="24">
        <v>2</v>
      </c>
      <c r="D14" s="27" t="s">
        <v>612</v>
      </c>
      <c r="E14" s="27" t="s">
        <v>613</v>
      </c>
      <c r="F14" s="24"/>
      <c r="G14" s="24"/>
      <c r="H14" s="24" t="str">
        <f>_xlfn.DISPIMG("ID_20D4E239597F482EBAF539A80B19ADF1",1)</f>
        <v>=DISPIMG("ID_20D4E239597F482EBAF539A80B19ADF1",1)</v>
      </c>
      <c r="I14" s="33" t="s">
        <v>551</v>
      </c>
    </row>
    <row r="15" s="15" customFormat="1" ht="84" customHeight="1" spans="1:9">
      <c r="A15" s="24">
        <v>13</v>
      </c>
      <c r="B15" s="27" t="s">
        <v>614</v>
      </c>
      <c r="C15" s="24">
        <v>2</v>
      </c>
      <c r="D15" s="27" t="s">
        <v>612</v>
      </c>
      <c r="E15" s="27" t="s">
        <v>613</v>
      </c>
      <c r="F15" s="24"/>
      <c r="G15" s="24"/>
      <c r="H15" s="24" t="str">
        <f>_xlfn.DISPIMG("ID_5DD6783B28D84797A7571FE63DE2231F",1)</f>
        <v>=DISPIMG("ID_5DD6783B28D84797A7571FE63DE2231F",1)</v>
      </c>
      <c r="I15" s="34"/>
    </row>
    <row r="16" s="15" customFormat="1" ht="84" customHeight="1" spans="1:9">
      <c r="A16" s="24">
        <v>14</v>
      </c>
      <c r="B16" s="27" t="s">
        <v>615</v>
      </c>
      <c r="C16" s="24">
        <v>2</v>
      </c>
      <c r="D16" s="27" t="s">
        <v>616</v>
      </c>
      <c r="E16" s="27" t="s">
        <v>617</v>
      </c>
      <c r="F16" s="24"/>
      <c r="G16" s="24"/>
      <c r="H16" s="24" t="str">
        <f>_xlfn.DISPIMG("ID_8397A176997147339FF1C89264287B05",1)</f>
        <v>=DISPIMG("ID_8397A176997147339FF1C89264287B05",1)</v>
      </c>
      <c r="I16" s="32" t="s">
        <v>67</v>
      </c>
    </row>
    <row r="17" s="15" customFormat="1" ht="84" customHeight="1" spans="1:9">
      <c r="A17" s="24">
        <v>15</v>
      </c>
      <c r="B17" s="27" t="s">
        <v>618</v>
      </c>
      <c r="C17" s="24">
        <v>2</v>
      </c>
      <c r="D17" s="27" t="s">
        <v>619</v>
      </c>
      <c r="E17" s="27" t="s">
        <v>613</v>
      </c>
      <c r="F17" s="24"/>
      <c r="G17" s="24"/>
      <c r="H17" s="24" t="str">
        <f>_xlfn.DISPIMG("ID_39D74B14D5854C638A7C252E169C9A2E",1)</f>
        <v>=DISPIMG("ID_39D74B14D5854C638A7C252E169C9A2E",1)</v>
      </c>
      <c r="I17" s="32" t="s">
        <v>599</v>
      </c>
    </row>
    <row r="18" s="15" customFormat="1" ht="84" customHeight="1" spans="1:9">
      <c r="A18" s="24">
        <v>16</v>
      </c>
      <c r="B18" s="27" t="s">
        <v>620</v>
      </c>
      <c r="C18" s="24">
        <v>2</v>
      </c>
      <c r="D18" s="27" t="s">
        <v>621</v>
      </c>
      <c r="E18" s="27" t="s">
        <v>622</v>
      </c>
      <c r="F18" s="24"/>
      <c r="G18" s="24"/>
      <c r="H18" s="24" t="str">
        <f>_xlfn.DISPIMG("ID_B812EDEBBFC943EDA9C09592DCF4CBFA",1)</f>
        <v>=DISPIMG("ID_B812EDEBBFC943EDA9C09592DCF4CBFA",1)</v>
      </c>
      <c r="I18" s="32" t="s">
        <v>280</v>
      </c>
    </row>
    <row r="19" s="15" customFormat="1" ht="84" customHeight="1" spans="1:9">
      <c r="A19" s="24">
        <v>17</v>
      </c>
      <c r="B19" s="27" t="s">
        <v>623</v>
      </c>
      <c r="C19" s="24">
        <v>2</v>
      </c>
      <c r="D19" s="27" t="s">
        <v>624</v>
      </c>
      <c r="E19" s="27" t="s">
        <v>625</v>
      </c>
      <c r="F19" s="24"/>
      <c r="G19" s="24"/>
      <c r="H19" s="24"/>
      <c r="I19" s="32" t="s">
        <v>63</v>
      </c>
    </row>
    <row r="20" s="15" customFormat="1" ht="84" customHeight="1" spans="1:9">
      <c r="A20" s="24">
        <v>18</v>
      </c>
      <c r="B20" s="27" t="s">
        <v>626</v>
      </c>
      <c r="C20" s="24">
        <v>2</v>
      </c>
      <c r="D20" s="27" t="s">
        <v>579</v>
      </c>
      <c r="E20" s="27" t="s">
        <v>627</v>
      </c>
      <c r="F20" s="24"/>
      <c r="G20" s="24"/>
      <c r="H20" s="24" t="str">
        <f>_xlfn.DISPIMG("ID_87ACB0C7D3AB4143B0DED5631271AE2B",1)</f>
        <v>=DISPIMG("ID_87ACB0C7D3AB4143B0DED5631271AE2B",1)</v>
      </c>
      <c r="I20" s="32" t="s">
        <v>599</v>
      </c>
    </row>
    <row r="21" s="15" customFormat="1" ht="84" customHeight="1" spans="1:9">
      <c r="A21" s="24">
        <v>19</v>
      </c>
      <c r="B21" s="27" t="s">
        <v>628</v>
      </c>
      <c r="C21" s="24">
        <v>2</v>
      </c>
      <c r="D21" s="27" t="s">
        <v>612</v>
      </c>
      <c r="E21" s="27" t="s">
        <v>627</v>
      </c>
      <c r="F21" s="24"/>
      <c r="G21" s="24"/>
      <c r="H21" s="24" t="str">
        <f>_xlfn.DISPIMG("ID_26B17B8634CC4C52876AC6ADCFCC0247",1)</f>
        <v>=DISPIMG("ID_26B17B8634CC4C52876AC6ADCFCC0247",1)</v>
      </c>
      <c r="I21" s="32" t="s">
        <v>599</v>
      </c>
    </row>
    <row r="22" s="15" customFormat="1" ht="84" customHeight="1" spans="1:9">
      <c r="A22" s="24">
        <v>20</v>
      </c>
      <c r="B22" s="27" t="s">
        <v>629</v>
      </c>
      <c r="C22" s="24">
        <v>2</v>
      </c>
      <c r="D22" s="27" t="s">
        <v>630</v>
      </c>
      <c r="E22" s="27" t="s">
        <v>631</v>
      </c>
      <c r="F22" s="24"/>
      <c r="G22" s="24"/>
      <c r="H22" s="24"/>
      <c r="I22" s="32" t="s">
        <v>632</v>
      </c>
    </row>
    <row r="23" s="15" customFormat="1" ht="25" customHeight="1" spans="1:9">
      <c r="A23" s="22" t="s">
        <v>134</v>
      </c>
      <c r="B23" s="28"/>
      <c r="C23" s="29"/>
      <c r="D23" s="29"/>
      <c r="E23" s="29"/>
      <c r="F23" s="29"/>
      <c r="G23" s="29"/>
      <c r="H23" s="29"/>
      <c r="I23" s="35"/>
    </row>
    <row r="24" s="15" customFormat="1" spans="1:9">
      <c r="A24" s="30"/>
      <c r="B24" s="31"/>
      <c r="C24" s="30"/>
      <c r="D24" s="31"/>
      <c r="E24" s="31"/>
      <c r="F24" s="30"/>
      <c r="G24" s="30"/>
      <c r="H24" s="30"/>
      <c r="I24" s="18"/>
    </row>
    <row r="25" s="15" customFormat="1" spans="1:9">
      <c r="A25" s="30"/>
      <c r="B25" s="31"/>
      <c r="C25" s="30"/>
      <c r="D25" s="31"/>
      <c r="E25" s="31"/>
      <c r="F25" s="30"/>
      <c r="G25" s="30"/>
      <c r="H25" s="30"/>
      <c r="I25" s="18"/>
    </row>
    <row r="26" s="15" customFormat="1" spans="1:9">
      <c r="A26" s="30"/>
      <c r="B26" s="31"/>
      <c r="C26" s="30"/>
      <c r="D26" s="31"/>
      <c r="E26" s="31"/>
      <c r="F26" s="30"/>
      <c r="G26" s="30"/>
      <c r="H26" s="30"/>
      <c r="I26" s="18"/>
    </row>
    <row r="27" s="15" customFormat="1" spans="1:9">
      <c r="A27" s="30"/>
      <c r="B27" s="31"/>
      <c r="C27" s="30"/>
      <c r="D27" s="31"/>
      <c r="E27" s="31"/>
      <c r="F27" s="30"/>
      <c r="G27" s="30"/>
      <c r="H27" s="30"/>
      <c r="I27" s="18"/>
    </row>
    <row r="28" s="15" customFormat="1" spans="1:9">
      <c r="A28" s="30"/>
      <c r="B28" s="31"/>
      <c r="C28" s="30"/>
      <c r="D28" s="31"/>
      <c r="E28" s="31"/>
      <c r="F28" s="30"/>
      <c r="G28" s="30"/>
      <c r="H28" s="30"/>
      <c r="I28" s="18"/>
    </row>
    <row r="29" s="15" customFormat="1" spans="1:9">
      <c r="A29" s="30"/>
      <c r="B29" s="31"/>
      <c r="C29" s="30"/>
      <c r="D29" s="31"/>
      <c r="E29" s="31"/>
      <c r="F29" s="30"/>
      <c r="G29" s="30"/>
      <c r="H29" s="30"/>
      <c r="I29" s="18"/>
    </row>
    <row r="30" s="15" customFormat="1" spans="1:9">
      <c r="A30" s="30"/>
      <c r="B30" s="31"/>
      <c r="C30" s="30"/>
      <c r="D30" s="31"/>
      <c r="E30" s="31"/>
      <c r="F30" s="30"/>
      <c r="G30" s="30"/>
      <c r="H30" s="30"/>
      <c r="I30" s="18"/>
    </row>
    <row r="31" s="15" customFormat="1" spans="1:9">
      <c r="A31" s="30"/>
      <c r="B31" s="31"/>
      <c r="C31" s="30"/>
      <c r="D31" s="31"/>
      <c r="E31" s="31"/>
      <c r="F31" s="30"/>
      <c r="G31" s="30"/>
      <c r="H31" s="30"/>
      <c r="I31" s="18"/>
    </row>
    <row r="32" s="15" customFormat="1" spans="1:9">
      <c r="A32" s="30"/>
      <c r="B32" s="31"/>
      <c r="C32" s="30"/>
      <c r="D32" s="31"/>
      <c r="E32" s="31"/>
      <c r="F32" s="30"/>
      <c r="G32" s="30"/>
      <c r="H32" s="30"/>
      <c r="I32" s="18"/>
    </row>
    <row r="33" s="15" customFormat="1" spans="1:9">
      <c r="A33" s="30"/>
      <c r="B33" s="31"/>
      <c r="C33" s="30"/>
      <c r="D33" s="31"/>
      <c r="E33" s="31"/>
      <c r="F33" s="30"/>
      <c r="G33" s="30"/>
      <c r="H33" s="30"/>
      <c r="I33" s="18"/>
    </row>
    <row r="34" s="15" customFormat="1" spans="1:9">
      <c r="A34" s="30"/>
      <c r="B34" s="31"/>
      <c r="C34" s="30"/>
      <c r="D34" s="31"/>
      <c r="E34" s="31"/>
      <c r="F34" s="30"/>
      <c r="G34" s="30"/>
      <c r="H34" s="30"/>
      <c r="I34" s="18"/>
    </row>
    <row r="35" s="15" customFormat="1" spans="1:9">
      <c r="A35" s="30"/>
      <c r="B35" s="31"/>
      <c r="C35" s="30"/>
      <c r="D35" s="31"/>
      <c r="E35" s="31"/>
      <c r="F35" s="30"/>
      <c r="G35" s="30"/>
      <c r="H35" s="30"/>
      <c r="I35" s="18"/>
    </row>
    <row r="36" s="15" customFormat="1" spans="1:9">
      <c r="A36" s="30"/>
      <c r="B36" s="31"/>
      <c r="C36" s="30"/>
      <c r="D36" s="31"/>
      <c r="E36" s="31"/>
      <c r="F36" s="30"/>
      <c r="G36" s="30"/>
      <c r="H36" s="30"/>
      <c r="I36" s="18"/>
    </row>
    <row r="37" s="15" customFormat="1" spans="1:9">
      <c r="A37" s="30"/>
      <c r="B37" s="31"/>
      <c r="C37" s="30"/>
      <c r="D37" s="31"/>
      <c r="E37" s="31"/>
      <c r="F37" s="30"/>
      <c r="G37" s="30"/>
      <c r="H37" s="30"/>
      <c r="I37" s="18"/>
    </row>
    <row r="38" s="15" customFormat="1" spans="1:9">
      <c r="A38" s="30"/>
      <c r="B38" s="31"/>
      <c r="C38" s="30"/>
      <c r="D38" s="31"/>
      <c r="E38" s="31"/>
      <c r="F38" s="30"/>
      <c r="G38" s="30"/>
      <c r="H38" s="30"/>
      <c r="I38" s="18"/>
    </row>
    <row r="39" s="15" customFormat="1" spans="1:9">
      <c r="A39" s="30"/>
      <c r="B39" s="31"/>
      <c r="C39" s="30"/>
      <c r="D39" s="31"/>
      <c r="E39" s="31"/>
      <c r="F39" s="30"/>
      <c r="G39" s="30"/>
      <c r="H39" s="30"/>
      <c r="I39" s="18"/>
    </row>
    <row r="40" s="15" customFormat="1" spans="1:9">
      <c r="A40" s="30"/>
      <c r="B40" s="31"/>
      <c r="C40" s="30"/>
      <c r="D40" s="31"/>
      <c r="E40" s="31"/>
      <c r="F40" s="30"/>
      <c r="G40" s="30"/>
      <c r="H40" s="30"/>
      <c r="I40" s="18"/>
    </row>
    <row r="41" s="15" customFormat="1" spans="1:9">
      <c r="A41" s="30"/>
      <c r="B41" s="31"/>
      <c r="C41" s="30"/>
      <c r="D41" s="31"/>
      <c r="E41" s="31"/>
      <c r="F41" s="30"/>
      <c r="G41" s="30"/>
      <c r="H41" s="30"/>
      <c r="I41" s="18"/>
    </row>
    <row r="42" s="15" customFormat="1" spans="1:9">
      <c r="A42" s="30"/>
      <c r="B42" s="31"/>
      <c r="C42" s="30"/>
      <c r="D42" s="31"/>
      <c r="E42" s="31"/>
      <c r="F42" s="30"/>
      <c r="G42" s="30"/>
      <c r="H42" s="30"/>
      <c r="I42" s="18"/>
    </row>
    <row r="43" s="15" customFormat="1" spans="1:9">
      <c r="A43" s="30"/>
      <c r="B43" s="31"/>
      <c r="C43" s="30"/>
      <c r="D43" s="31"/>
      <c r="E43" s="31"/>
      <c r="F43" s="30"/>
      <c r="G43" s="30"/>
      <c r="H43" s="30"/>
      <c r="I43" s="18"/>
    </row>
    <row r="44" s="15" customFormat="1" spans="1:9">
      <c r="A44" s="16"/>
      <c r="B44" s="17"/>
      <c r="C44" s="16"/>
      <c r="D44" s="17"/>
      <c r="E44" s="17"/>
      <c r="F44" s="16"/>
      <c r="G44" s="16"/>
      <c r="H44" s="16"/>
      <c r="I44" s="18"/>
    </row>
    <row r="45" s="15" customFormat="1" spans="1:9">
      <c r="A45" s="16"/>
      <c r="B45" s="17"/>
      <c r="C45" s="16"/>
      <c r="D45" s="17"/>
      <c r="E45" s="17"/>
      <c r="F45" s="16"/>
      <c r="G45" s="16"/>
      <c r="H45" s="16"/>
      <c r="I45" s="18"/>
    </row>
    <row r="46" s="15" customFormat="1" spans="1:9">
      <c r="A46" s="16"/>
      <c r="B46" s="17"/>
      <c r="C46" s="16"/>
      <c r="D46" s="17"/>
      <c r="E46" s="17"/>
      <c r="F46" s="16"/>
      <c r="G46" s="16"/>
      <c r="H46" s="16"/>
      <c r="I46" s="18"/>
    </row>
    <row r="47" s="15" customFormat="1" spans="1:9">
      <c r="A47" s="16"/>
      <c r="B47" s="17"/>
      <c r="C47" s="16"/>
      <c r="D47" s="17"/>
      <c r="E47" s="17"/>
      <c r="F47" s="16"/>
      <c r="G47" s="16"/>
      <c r="H47" s="16"/>
      <c r="I47" s="18"/>
    </row>
    <row r="48" s="15" customFormat="1" spans="1:9">
      <c r="A48" s="16"/>
      <c r="B48" s="17"/>
      <c r="C48" s="16"/>
      <c r="D48" s="17"/>
      <c r="E48" s="17"/>
      <c r="F48" s="16"/>
      <c r="G48" s="16"/>
      <c r="H48" s="16"/>
      <c r="I48" s="18"/>
    </row>
    <row r="49" s="15" customFormat="1" spans="1:9">
      <c r="A49" s="16"/>
      <c r="B49" s="17"/>
      <c r="C49" s="16"/>
      <c r="D49" s="17"/>
      <c r="E49" s="17"/>
      <c r="F49" s="16"/>
      <c r="G49" s="16"/>
      <c r="H49" s="16"/>
      <c r="I49" s="18"/>
    </row>
    <row r="50" s="15" customFormat="1" spans="1:9">
      <c r="A50" s="16"/>
      <c r="B50" s="17"/>
      <c r="C50" s="16"/>
      <c r="D50" s="17"/>
      <c r="E50" s="17"/>
      <c r="F50" s="16"/>
      <c r="G50" s="16"/>
      <c r="H50" s="16"/>
      <c r="I50" s="18"/>
    </row>
    <row r="51" s="15" customFormat="1" spans="1:9">
      <c r="A51" s="16"/>
      <c r="B51" s="17"/>
      <c r="C51" s="16"/>
      <c r="D51" s="17"/>
      <c r="E51" s="17"/>
      <c r="F51" s="16"/>
      <c r="G51" s="16"/>
      <c r="H51" s="16"/>
      <c r="I51" s="18"/>
    </row>
    <row r="52" s="15" customFormat="1" spans="1:9">
      <c r="A52" s="16"/>
      <c r="B52" s="17"/>
      <c r="C52" s="16"/>
      <c r="D52" s="17"/>
      <c r="E52" s="17"/>
      <c r="F52" s="16"/>
      <c r="G52" s="16"/>
      <c r="H52" s="16"/>
      <c r="I52" s="18"/>
    </row>
    <row r="53" s="15" customFormat="1" spans="1:9">
      <c r="A53" s="16"/>
      <c r="B53" s="17"/>
      <c r="C53" s="16"/>
      <c r="D53" s="17"/>
      <c r="E53" s="17"/>
      <c r="F53" s="16"/>
      <c r="G53" s="16"/>
      <c r="H53" s="16"/>
      <c r="I53" s="18"/>
    </row>
    <row r="54" s="15" customFormat="1" spans="1:9">
      <c r="A54" s="16"/>
      <c r="B54" s="17"/>
      <c r="C54" s="16"/>
      <c r="D54" s="17"/>
      <c r="E54" s="17"/>
      <c r="F54" s="16"/>
      <c r="G54" s="16"/>
      <c r="H54" s="16"/>
      <c r="I54" s="18"/>
    </row>
  </sheetData>
  <mergeCells count="3">
    <mergeCell ref="A1:I1"/>
    <mergeCell ref="B23:I23"/>
    <mergeCell ref="I14:I15"/>
  </mergeCells>
  <pageMargins left="0.75" right="0.75" top="1" bottom="1" header="0.5" footer="0.5"/>
  <headerFooter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9"/>
  <sheetViews>
    <sheetView tabSelected="1" workbookViewId="0">
      <selection activeCell="I8" sqref="I8:J8"/>
    </sheetView>
  </sheetViews>
  <sheetFormatPr defaultColWidth="9" defaultRowHeight="17.6" outlineLevelCol="5"/>
  <cols>
    <col min="1" max="1" width="9" style="2"/>
    <col min="2" max="2" width="15.7522123893805" style="2" customWidth="1"/>
    <col min="3" max="3" width="12.7522123893805" style="2" customWidth="1"/>
    <col min="4" max="5" width="12.2477876106195" style="2" customWidth="1"/>
    <col min="6" max="16384" width="9" style="2"/>
  </cols>
  <sheetData>
    <row r="1" ht="28" customHeight="1" spans="1:5">
      <c r="A1" s="3" t="s">
        <v>633</v>
      </c>
      <c r="B1" s="3"/>
      <c r="C1" s="3"/>
      <c r="D1" s="3"/>
      <c r="E1" s="3"/>
    </row>
    <row r="2" spans="1:6">
      <c r="A2" s="4" t="s">
        <v>1</v>
      </c>
      <c r="B2" s="5" t="s">
        <v>634</v>
      </c>
      <c r="C2" s="5" t="s">
        <v>3</v>
      </c>
      <c r="D2" s="5" t="s">
        <v>635</v>
      </c>
      <c r="E2" s="5" t="s">
        <v>576</v>
      </c>
      <c r="F2" s="6" t="s">
        <v>636</v>
      </c>
    </row>
    <row r="3" spans="1:6">
      <c r="A3" s="7">
        <v>1</v>
      </c>
      <c r="B3" s="8" t="s">
        <v>637</v>
      </c>
      <c r="C3" s="8">
        <v>1591</v>
      </c>
      <c r="D3" s="8"/>
      <c r="E3" s="9"/>
      <c r="F3" s="10" t="s">
        <v>638</v>
      </c>
    </row>
    <row r="4" spans="1:6">
      <c r="A4" s="7">
        <v>2</v>
      </c>
      <c r="B4" s="8" t="s">
        <v>639</v>
      </c>
      <c r="C4" s="7">
        <v>965</v>
      </c>
      <c r="D4" s="7"/>
      <c r="E4" s="11"/>
      <c r="F4" s="12"/>
    </row>
    <row r="5" spans="1:6">
      <c r="A5" s="7">
        <v>3</v>
      </c>
      <c r="B5" s="9" t="s">
        <v>306</v>
      </c>
      <c r="C5" s="7">
        <v>727</v>
      </c>
      <c r="D5" s="7"/>
      <c r="E5" s="11"/>
      <c r="F5" s="12"/>
    </row>
    <row r="6" spans="1:6">
      <c r="A6" s="7">
        <v>4</v>
      </c>
      <c r="B6" s="7" t="s">
        <v>322</v>
      </c>
      <c r="C6" s="7">
        <v>642</v>
      </c>
      <c r="D6" s="7"/>
      <c r="E6" s="11"/>
      <c r="F6" s="12"/>
    </row>
    <row r="7" s="1" customFormat="1" spans="1:6">
      <c r="A7" s="7">
        <v>5</v>
      </c>
      <c r="B7" s="7" t="s">
        <v>640</v>
      </c>
      <c r="C7" s="7">
        <v>134</v>
      </c>
      <c r="D7" s="7"/>
      <c r="E7" s="11"/>
      <c r="F7" s="12"/>
    </row>
    <row r="8" spans="1:6">
      <c r="A8" s="7">
        <v>6</v>
      </c>
      <c r="B8" s="7" t="s">
        <v>641</v>
      </c>
      <c r="C8" s="7">
        <v>1231</v>
      </c>
      <c r="D8" s="7"/>
      <c r="E8" s="11"/>
      <c r="F8" s="12"/>
    </row>
    <row r="9" s="1" customFormat="1" spans="1:6">
      <c r="A9" s="7">
        <v>7</v>
      </c>
      <c r="B9" s="7" t="s">
        <v>642</v>
      </c>
      <c r="C9" s="7">
        <v>773</v>
      </c>
      <c r="D9" s="7"/>
      <c r="E9" s="13"/>
      <c r="F9" s="14"/>
    </row>
  </sheetData>
  <mergeCells count="3">
    <mergeCell ref="A1:E1"/>
    <mergeCell ref="E3:E9"/>
    <mergeCell ref="F3:F9"/>
  </mergeCells>
  <pageMargins left="0.75" right="0.75" top="1" bottom="1" header="0.5" footer="0.5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8</vt:i4>
      </vt:variant>
    </vt:vector>
  </HeadingPairs>
  <TitlesOfParts>
    <vt:vector size="8" baseType="lpstr">
      <vt:lpstr>智行</vt:lpstr>
      <vt:lpstr>仁智</vt:lpstr>
      <vt:lpstr>德馨</vt:lpstr>
      <vt:lpstr>精诚</vt:lpstr>
      <vt:lpstr>崇德</vt:lpstr>
      <vt:lpstr>羲和</vt:lpstr>
      <vt:lpstr>日新</vt:lpstr>
      <vt:lpstr>书院汇总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孙浩「每日一案」</cp:lastModifiedBy>
  <dcterms:created xsi:type="dcterms:W3CDTF">2023-05-12T11:15:00Z</dcterms:created>
  <dcterms:modified xsi:type="dcterms:W3CDTF">2025-04-27T08:29:01Z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2052-12.1.0.20784</vt:lpwstr>
  </property>
  <property fmtid="{D5CDD505-2E9C-101B-9397-08002B2CF9AE}" pid="3" name="ICV">
    <vt:lpwstr>DF29735F275E4D9FA1F0FF7835E6B7EB_13</vt:lpwstr>
  </property>
</Properties>
</file>