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media/image3.webp" ContentType="image/webp"/>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815" windowHeight="7860" tabRatio="954"/>
  </bookViews>
  <sheets>
    <sheet name="标段一 实验设备" sheetId="18" r:id="rId1"/>
    <sheet name="标段二实验耗材" sheetId="9" r:id="rId2"/>
    <sheet name="标段三假肢耗材" sheetId="11" r:id="rId3"/>
    <sheet name="标段四康复耗材" sheetId="13" r:id="rId4"/>
    <sheet name="标段五口腔耗材" sheetId="14" r:id="rId5"/>
    <sheet name="标段六实验试剂" sheetId="22" r:id="rId6"/>
  </sheets>
  <definedNames>
    <definedName name="_xlnm._FilterDatabase" localSheetId="0" hidden="1">'标段一 实验设备'!$A$1:$L$32</definedName>
    <definedName name="_xlnm._FilterDatabase" localSheetId="1" hidden="1">标段二实验耗材!$A$1:$K$683</definedName>
    <definedName name="_xlnm._FilterDatabase" localSheetId="2" hidden="1">标段三假肢耗材!$A$1:$L$56</definedName>
    <definedName name="_xlnm._FilterDatabase" localSheetId="3" hidden="1">标段四康复耗材!$A$1:$L$49</definedName>
    <definedName name="_xlnm._FilterDatabase" localSheetId="4" hidden="1">标段五口腔耗材!$A$1:$L$183</definedName>
    <definedName name="_xlnm._FilterDatabase" localSheetId="5" hidden="1">标段六实验试剂!$A$1:$K$553</definedName>
  </definedNames>
  <calcPr calcId="144525"/>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DB7047902D1445E09BA8EF266A73D945" descr="IMG_6881"/>
        <xdr:cNvPicPr>
          <a:picLocks noChangeAspect="1"/>
        </xdr:cNvPicPr>
      </xdr:nvPicPr>
      <xdr:blipFill>
        <a:blip r:embed="rId1"/>
        <a:srcRect l="-1690" t="13375" r="1690" b="40125"/>
        <a:stretch>
          <a:fillRect/>
        </a:stretch>
      </xdr:blipFill>
      <xdr:spPr>
        <a:xfrm>
          <a:off x="9914255" y="878205"/>
          <a:ext cx="948055" cy="743585"/>
        </a:xfrm>
        <a:prstGeom prst="rect">
          <a:avLst/>
        </a:prstGeom>
      </xdr:spPr>
    </xdr:pic>
  </etc:cellImage>
  <etc:cellImage>
    <xdr:pic>
      <xdr:nvPicPr>
        <xdr:cNvPr id="4" name="ID_A3C0928C4B6B438A8E7F2CA688AA25BF"/>
        <xdr:cNvPicPr>
          <a:picLocks noChangeAspect="1"/>
        </xdr:cNvPicPr>
      </xdr:nvPicPr>
      <xdr:blipFill>
        <a:blip r:embed="rId2" r:link="rId3"/>
        <a:stretch>
          <a:fillRect/>
        </a:stretch>
      </xdr:blipFill>
      <xdr:spPr>
        <a:xfrm>
          <a:off x="9686925" y="8459470"/>
          <a:ext cx="1161415" cy="1209040"/>
        </a:xfrm>
        <a:prstGeom prst="rect">
          <a:avLst/>
        </a:prstGeom>
        <a:noFill/>
        <a:ln>
          <a:noFill/>
        </a:ln>
      </xdr:spPr>
    </xdr:pic>
  </etc:cellImage>
  <etc:cellImage>
    <xdr:pic>
      <xdr:nvPicPr>
        <xdr:cNvPr id="5" name="ID_EEF17D677BC246B58B4A3E1CFEBA7FAE"/>
        <xdr:cNvPicPr>
          <a:picLocks noChangeAspect="1"/>
        </xdr:cNvPicPr>
      </xdr:nvPicPr>
      <xdr:blipFill>
        <a:blip r:embed="rId4" r:link="rId3"/>
        <a:stretch>
          <a:fillRect/>
        </a:stretch>
      </xdr:blipFill>
      <xdr:spPr>
        <a:xfrm>
          <a:off x="9646920" y="10883265"/>
          <a:ext cx="1201420" cy="896620"/>
        </a:xfrm>
        <a:prstGeom prst="rect">
          <a:avLst/>
        </a:prstGeom>
        <a:noFill/>
        <a:ln>
          <a:noFill/>
        </a:ln>
      </xdr:spPr>
    </xdr:pic>
  </etc:cellImage>
  <etc:cellImage>
    <xdr:pic>
      <xdr:nvPicPr>
        <xdr:cNvPr id="86" name="ID_075551E5CC57463ABA7D57C387E619A5"/>
        <xdr:cNvPicPr>
          <a:picLocks noChangeAspect="1"/>
        </xdr:cNvPicPr>
      </xdr:nvPicPr>
      <xdr:blipFill>
        <a:blip r:embed="rId5"/>
        <a:stretch>
          <a:fillRect/>
        </a:stretch>
      </xdr:blipFill>
      <xdr:spPr>
        <a:xfrm>
          <a:off x="12085955" y="72796400"/>
          <a:ext cx="597535" cy="600075"/>
        </a:xfrm>
        <a:prstGeom prst="rect">
          <a:avLst/>
        </a:prstGeom>
      </xdr:spPr>
    </xdr:pic>
  </etc:cellImage>
  <etc:cellImage>
    <xdr:pic>
      <xdr:nvPicPr>
        <xdr:cNvPr id="14" name="ID_C1DF99A7D5BF4746863EE99EFC4F4A95"/>
        <xdr:cNvPicPr>
          <a:picLocks noChangeAspect="1"/>
        </xdr:cNvPicPr>
      </xdr:nvPicPr>
      <xdr:blipFill>
        <a:blip r:embed="rId6"/>
        <a:stretch>
          <a:fillRect/>
        </a:stretch>
      </xdr:blipFill>
      <xdr:spPr>
        <a:xfrm>
          <a:off x="12223115" y="1292860"/>
          <a:ext cx="605790" cy="372110"/>
        </a:xfrm>
        <a:prstGeom prst="rect">
          <a:avLst/>
        </a:prstGeom>
        <a:noFill/>
        <a:ln w="9525">
          <a:noFill/>
        </a:ln>
      </xdr:spPr>
    </xdr:pic>
  </etc:cellImage>
  <etc:cellImage>
    <xdr:pic>
      <xdr:nvPicPr>
        <xdr:cNvPr id="78" name="ID_86401A1ECF534B20A4AAA86B457670A7" descr="IMG_2342(20200626-095602)"/>
        <xdr:cNvPicPr>
          <a:picLocks noChangeAspect="1"/>
        </xdr:cNvPicPr>
      </xdr:nvPicPr>
      <xdr:blipFill>
        <a:blip r:embed="rId7"/>
        <a:srcRect l="-4842" t="10326"/>
        <a:stretch>
          <a:fillRect/>
        </a:stretch>
      </xdr:blipFill>
      <xdr:spPr>
        <a:xfrm>
          <a:off x="12029440" y="59670950"/>
          <a:ext cx="614045" cy="698500"/>
        </a:xfrm>
        <a:prstGeom prst="rect">
          <a:avLst/>
        </a:prstGeom>
        <a:noFill/>
        <a:ln w="9525">
          <a:noFill/>
        </a:ln>
      </xdr:spPr>
    </xdr:pic>
  </etc:cellImage>
  <etc:cellImage>
    <xdr:pic>
      <xdr:nvPicPr>
        <xdr:cNvPr id="8" name="ID_D72830728490412DA11D318D1ABC3FAF" descr="B26845107E294F6CE28539E45C2AA2B3"/>
        <xdr:cNvPicPr>
          <a:picLocks noChangeAspect="1"/>
        </xdr:cNvPicPr>
      </xdr:nvPicPr>
      <xdr:blipFill>
        <a:blip r:embed="rId8"/>
        <a:stretch>
          <a:fillRect/>
        </a:stretch>
      </xdr:blipFill>
      <xdr:spPr>
        <a:xfrm>
          <a:off x="11895455" y="511175"/>
          <a:ext cx="960755" cy="715645"/>
        </a:xfrm>
        <a:prstGeom prst="rect">
          <a:avLst/>
        </a:prstGeom>
      </xdr:spPr>
    </xdr:pic>
  </etc:cellImage>
  <etc:cellImage>
    <xdr:pic>
      <xdr:nvPicPr>
        <xdr:cNvPr id="22" name="ID_1B11533B1199439B9B4537E09735A883"/>
        <xdr:cNvPicPr>
          <a:picLocks noChangeAspect="1" noChangeArrowheads="1"/>
        </xdr:cNvPicPr>
      </xdr:nvPicPr>
      <xdr:blipFill>
        <a:blip r:embed="rId9"/>
        <a:srcRect/>
        <a:stretch>
          <a:fillRect/>
        </a:stretch>
      </xdr:blipFill>
      <xdr:spPr>
        <a:xfrm>
          <a:off x="11980545" y="24505920"/>
          <a:ext cx="760730" cy="760730"/>
        </a:xfrm>
        <a:prstGeom prst="rect">
          <a:avLst/>
        </a:prstGeom>
        <a:noFill/>
        <a:extLst>
          <a:ext uri="{909E8E84-426E-40DD-AFC4-6F175D3DCCD1}">
            <a14:hiddenFill xmlns:a14="http://schemas.microsoft.com/office/drawing/2010/main">
              <a:solidFill>
                <a:srgbClr val="FFFFFF"/>
              </a:solidFill>
            </a14:hiddenFill>
          </a:ext>
        </a:extLst>
      </xdr:spPr>
    </xdr:pic>
  </etc:cellImage>
  <etc:cellImage>
    <xdr:pic>
      <xdr:nvPicPr>
        <xdr:cNvPr id="11" name="ID_9A82FDFE99F74D88849DFA8C75B9179D" descr="EC089D9E3CDB4C81E9B20F90D47C398B"/>
        <xdr:cNvPicPr>
          <a:picLocks noChangeAspect="1"/>
        </xdr:cNvPicPr>
      </xdr:nvPicPr>
      <xdr:blipFill>
        <a:blip r:embed="rId10"/>
        <a:srcRect l="6822" r="3247" b="11111"/>
        <a:stretch>
          <a:fillRect/>
        </a:stretch>
      </xdr:blipFill>
      <xdr:spPr>
        <a:xfrm rot="10800000">
          <a:off x="12014200" y="8514715"/>
          <a:ext cx="859790" cy="570865"/>
        </a:xfrm>
        <a:prstGeom prst="rect">
          <a:avLst/>
        </a:prstGeom>
      </xdr:spPr>
    </xdr:pic>
  </etc:cellImage>
  <etc:cellImage>
    <xdr:pic>
      <xdr:nvPicPr>
        <xdr:cNvPr id="9" name="ID_9DDD730B65C74296B2BEBA5FA7897E5F"/>
        <xdr:cNvPicPr>
          <a:picLocks noChangeAspect="1"/>
        </xdr:cNvPicPr>
      </xdr:nvPicPr>
      <xdr:blipFill>
        <a:blip r:embed="rId11"/>
        <a:srcRect t="26031" b="28350"/>
        <a:stretch>
          <a:fillRect/>
        </a:stretch>
      </xdr:blipFill>
      <xdr:spPr>
        <a:xfrm>
          <a:off x="11892915" y="7050405"/>
          <a:ext cx="1071245" cy="471805"/>
        </a:xfrm>
        <a:prstGeom prst="rect">
          <a:avLst/>
        </a:prstGeom>
      </xdr:spPr>
    </xdr:pic>
  </etc:cellImage>
  <etc:cellImage>
    <xdr:pic>
      <xdr:nvPicPr>
        <xdr:cNvPr id="10" name="ID_E1F88A0EADD14601B1D6884D1180341B"/>
        <xdr:cNvPicPr>
          <a:picLocks noChangeAspect="1"/>
        </xdr:cNvPicPr>
      </xdr:nvPicPr>
      <xdr:blipFill>
        <a:blip r:embed="rId12"/>
        <a:stretch>
          <a:fillRect/>
        </a:stretch>
      </xdr:blipFill>
      <xdr:spPr>
        <a:xfrm>
          <a:off x="12054205" y="11790680"/>
          <a:ext cx="918210" cy="916305"/>
        </a:xfrm>
        <a:prstGeom prst="rect">
          <a:avLst/>
        </a:prstGeom>
      </xdr:spPr>
    </xdr:pic>
  </etc:cellImage>
  <etc:cellImage>
    <xdr:pic>
      <xdr:nvPicPr>
        <xdr:cNvPr id="21" name="ID_AE25DA8C13434C659C7746186B674F23" descr="IMG_9450"/>
        <xdr:cNvPicPr>
          <a:picLocks noChangeAspect="1"/>
        </xdr:cNvPicPr>
      </xdr:nvPicPr>
      <xdr:blipFill>
        <a:blip r:embed="rId13"/>
        <a:stretch>
          <a:fillRect/>
        </a:stretch>
      </xdr:blipFill>
      <xdr:spPr>
        <a:xfrm>
          <a:off x="12047855" y="3351530"/>
          <a:ext cx="501650" cy="758190"/>
        </a:xfrm>
        <a:prstGeom prst="rect">
          <a:avLst/>
        </a:prstGeom>
      </xdr:spPr>
    </xdr:pic>
  </etc:cellImage>
  <etc:cellImage>
    <xdr:pic>
      <xdr:nvPicPr>
        <xdr:cNvPr id="46" name="ID_BBC3831A8DF04AA8B2159A11B4FD2A80" descr="2e2a6350b58719080f75b6a21dee280"/>
        <xdr:cNvPicPr>
          <a:picLocks noChangeAspect="1"/>
        </xdr:cNvPicPr>
      </xdr:nvPicPr>
      <xdr:blipFill>
        <a:blip r:embed="rId14"/>
        <a:stretch>
          <a:fillRect/>
        </a:stretch>
      </xdr:blipFill>
      <xdr:spPr>
        <a:xfrm>
          <a:off x="12112625" y="5706110"/>
          <a:ext cx="625475" cy="462280"/>
        </a:xfrm>
        <a:prstGeom prst="rect">
          <a:avLst/>
        </a:prstGeom>
      </xdr:spPr>
    </xdr:pic>
  </etc:cellImage>
  <etc:cellImage>
    <xdr:pic>
      <xdr:nvPicPr>
        <xdr:cNvPr id="38" name="ID_11AB1066396D44458FC24DEDD1676EE1" descr="3"/>
        <xdr:cNvPicPr/>
      </xdr:nvPicPr>
      <xdr:blipFill>
        <a:blip r:embed="rId15"/>
        <a:srcRect/>
        <a:stretch>
          <a:fillRect/>
        </a:stretch>
      </xdr:blipFill>
      <xdr:spPr>
        <a:xfrm>
          <a:off x="12153900" y="24004905"/>
          <a:ext cx="310515" cy="448945"/>
        </a:xfrm>
        <a:prstGeom prst="rect">
          <a:avLst/>
        </a:prstGeom>
        <a:noFill/>
        <a:ln w="9525" cap="flat" cmpd="sng">
          <a:noFill/>
          <a:prstDash val="solid"/>
          <a:miter/>
        </a:ln>
        <a:effectLst/>
      </xdr:spPr>
    </xdr:pic>
  </etc:cellImage>
  <etc:cellImage>
    <xdr:pic>
      <xdr:nvPicPr>
        <xdr:cNvPr id="12" name="ID_F921E1F4C81E4FA7B7345FBB4B5F8922" descr="IMG_2038"/>
        <xdr:cNvPicPr>
          <a:picLocks noChangeAspect="1"/>
        </xdr:cNvPicPr>
      </xdr:nvPicPr>
      <xdr:blipFill>
        <a:blip r:embed="rId16"/>
        <a:srcRect l="3443" t="49924" r="81978" b="27879"/>
        <a:stretch>
          <a:fillRect/>
        </a:stretch>
      </xdr:blipFill>
      <xdr:spPr>
        <a:xfrm rot="5400000">
          <a:off x="12542520" y="7458075"/>
          <a:ext cx="358775" cy="1061085"/>
        </a:xfrm>
        <a:prstGeom prst="rect">
          <a:avLst/>
        </a:prstGeom>
      </xdr:spPr>
    </xdr:pic>
  </etc:cellImage>
  <etc:cellImage>
    <xdr:pic>
      <xdr:nvPicPr>
        <xdr:cNvPr id="16" name="ID_FFF59BE9106C45C392F4DEEA5A604A42"/>
        <xdr:cNvPicPr>
          <a:picLocks noChangeAspect="1"/>
        </xdr:cNvPicPr>
      </xdr:nvPicPr>
      <xdr:blipFill>
        <a:blip r:embed="rId17"/>
        <a:stretch>
          <a:fillRect/>
        </a:stretch>
      </xdr:blipFill>
      <xdr:spPr>
        <a:xfrm>
          <a:off x="11970385" y="20961985"/>
          <a:ext cx="757555" cy="620395"/>
        </a:xfrm>
        <a:prstGeom prst="rect">
          <a:avLst/>
        </a:prstGeom>
        <a:noFill/>
        <a:ln w="9525">
          <a:noFill/>
        </a:ln>
      </xdr:spPr>
    </xdr:pic>
  </etc:cellImage>
  <etc:cellImage>
    <xdr:pic>
      <xdr:nvPicPr>
        <xdr:cNvPr id="47" name="ID_9CE00700ED1040499B2D495C5FC09846" descr="e3549ce0e533b7123be5d42f00ee956"/>
        <xdr:cNvPicPr>
          <a:picLocks noChangeAspect="1"/>
        </xdr:cNvPicPr>
      </xdr:nvPicPr>
      <xdr:blipFill>
        <a:blip r:embed="rId18"/>
        <a:stretch>
          <a:fillRect/>
        </a:stretch>
      </xdr:blipFill>
      <xdr:spPr>
        <a:xfrm>
          <a:off x="12119610" y="6370320"/>
          <a:ext cx="600710" cy="448310"/>
        </a:xfrm>
        <a:prstGeom prst="rect">
          <a:avLst/>
        </a:prstGeom>
      </xdr:spPr>
    </xdr:pic>
  </etc:cellImage>
  <etc:cellImage>
    <xdr:pic>
      <xdr:nvPicPr>
        <xdr:cNvPr id="24" name="ID_73224498B23D48BBA7219C51FAF2F866"/>
        <xdr:cNvPicPr>
          <a:picLocks noChangeAspect="1" noChangeArrowheads="1"/>
        </xdr:cNvPicPr>
      </xdr:nvPicPr>
      <xdr:blipFill>
        <a:blip r:embed="rId19"/>
        <a:srcRect l="12661" r="19110"/>
        <a:stretch>
          <a:fillRect/>
        </a:stretch>
      </xdr:blipFill>
      <xdr:spPr>
        <a:xfrm>
          <a:off x="12076430" y="25510490"/>
          <a:ext cx="596265" cy="800735"/>
        </a:xfrm>
        <a:prstGeom prst="rect">
          <a:avLst/>
        </a:prstGeom>
        <a:noFill/>
        <a:extLst>
          <a:ext uri="{909E8E84-426E-40DD-AFC4-6F175D3DCCD1}">
            <a14:hiddenFill xmlns:a14="http://schemas.microsoft.com/office/drawing/2010/main">
              <a:solidFill>
                <a:srgbClr val="FFFFFF"/>
              </a:solidFill>
            </a14:hiddenFill>
          </a:ext>
        </a:extLst>
      </xdr:spPr>
    </xdr:pic>
  </etc:cellImage>
  <etc:cellImage>
    <xdr:pic>
      <xdr:nvPicPr>
        <xdr:cNvPr id="13" name="ID_9C841C3CCC434E0EBAFB28EF015C7770" descr=" "/>
        <xdr:cNvPicPr/>
      </xdr:nvPicPr>
      <xdr:blipFill>
        <a:blip r:embed="rId20"/>
        <a:srcRect l="-7812" t="56104" r="7812" b="-21237"/>
        <a:stretch>
          <a:fillRect/>
        </a:stretch>
      </xdr:blipFill>
      <xdr:spPr>
        <a:xfrm>
          <a:off x="12100560" y="9324975"/>
          <a:ext cx="499110" cy="632460"/>
        </a:xfrm>
        <a:prstGeom prst="rect">
          <a:avLst/>
        </a:prstGeom>
        <a:noFill/>
        <a:ln w="9525" cap="flat" cmpd="sng">
          <a:noFill/>
          <a:prstDash val="solid"/>
          <a:miter/>
        </a:ln>
        <a:effectLst/>
      </xdr:spPr>
    </xdr:pic>
  </etc:cellImage>
  <etc:cellImage>
    <xdr:pic>
      <xdr:nvPicPr>
        <xdr:cNvPr id="25" name="ID_7AE587F9A0EF4D8DA6DB1DFBAB9B7BDE"/>
        <xdr:cNvPicPr>
          <a:picLocks noChangeAspect="1"/>
        </xdr:cNvPicPr>
      </xdr:nvPicPr>
      <xdr:blipFill>
        <a:blip r:embed="rId21"/>
        <a:stretch>
          <a:fillRect/>
        </a:stretch>
      </xdr:blipFill>
      <xdr:spPr>
        <a:xfrm>
          <a:off x="12075160" y="26433780"/>
          <a:ext cx="548640" cy="581660"/>
        </a:xfrm>
        <a:prstGeom prst="rect">
          <a:avLst/>
        </a:prstGeom>
      </xdr:spPr>
    </xdr:pic>
  </etc:cellImage>
  <etc:cellImage>
    <xdr:pic>
      <xdr:nvPicPr>
        <xdr:cNvPr id="26" name="ID_BAD6BE043EB441B28BD29C81822615FC"/>
        <xdr:cNvPicPr>
          <a:picLocks noChangeAspect="1"/>
        </xdr:cNvPicPr>
      </xdr:nvPicPr>
      <xdr:blipFill>
        <a:blip r:embed="rId22"/>
        <a:stretch>
          <a:fillRect/>
        </a:stretch>
      </xdr:blipFill>
      <xdr:spPr>
        <a:xfrm>
          <a:off x="12028805" y="27252930"/>
          <a:ext cx="633095" cy="610870"/>
        </a:xfrm>
        <a:prstGeom prst="rect">
          <a:avLst/>
        </a:prstGeom>
      </xdr:spPr>
    </xdr:pic>
  </etc:cellImage>
  <etc:cellImage>
    <xdr:pic>
      <xdr:nvPicPr>
        <xdr:cNvPr id="17" name="ID_F32ED90970C44FCEA94B48C27497FF7F" descr=" "/>
        <xdr:cNvPicPr/>
      </xdr:nvPicPr>
      <xdr:blipFill>
        <a:blip r:embed="rId23"/>
        <a:srcRect t="9500"/>
        <a:stretch>
          <a:fillRect/>
        </a:stretch>
      </xdr:blipFill>
      <xdr:spPr>
        <a:xfrm>
          <a:off x="12139930" y="10915015"/>
          <a:ext cx="513715" cy="838835"/>
        </a:xfrm>
        <a:prstGeom prst="rect">
          <a:avLst/>
        </a:prstGeom>
        <a:noFill/>
        <a:ln w="9525" cap="flat" cmpd="sng">
          <a:noFill/>
          <a:prstDash val="solid"/>
          <a:miter/>
        </a:ln>
        <a:effectLst/>
      </xdr:spPr>
    </xdr:pic>
  </etc:cellImage>
  <etc:cellImage>
    <xdr:pic>
      <xdr:nvPicPr>
        <xdr:cNvPr id="18" name="ID_D3EA42EDBD90436F8787E9C03055C83F" descr=" "/>
        <xdr:cNvPicPr/>
      </xdr:nvPicPr>
      <xdr:blipFill>
        <a:blip r:embed="rId24"/>
        <a:srcRect t="18591"/>
        <a:stretch>
          <a:fillRect/>
        </a:stretch>
      </xdr:blipFill>
      <xdr:spPr>
        <a:xfrm rot="5400000">
          <a:off x="12666345" y="12402185"/>
          <a:ext cx="589915" cy="1829435"/>
        </a:xfrm>
        <a:prstGeom prst="rect">
          <a:avLst/>
        </a:prstGeom>
        <a:noFill/>
        <a:ln w="9525" cap="flat" cmpd="sng">
          <a:noFill/>
          <a:prstDash val="solid"/>
          <a:miter/>
        </a:ln>
        <a:effectLst/>
      </xdr:spPr>
    </xdr:pic>
  </etc:cellImage>
  <etc:cellImage>
    <xdr:pic>
      <xdr:nvPicPr>
        <xdr:cNvPr id="19" name="ID_050B9DA7BB6648A8B81F16E7B8D72F71"/>
        <xdr:cNvPicPr>
          <a:picLocks noChangeAspect="1"/>
        </xdr:cNvPicPr>
      </xdr:nvPicPr>
      <xdr:blipFill>
        <a:blip r:embed="rId25" r:link="rId3"/>
        <a:stretch>
          <a:fillRect/>
        </a:stretch>
      </xdr:blipFill>
      <xdr:spPr>
        <a:xfrm>
          <a:off x="12063095" y="14149705"/>
          <a:ext cx="530225" cy="529590"/>
        </a:xfrm>
        <a:prstGeom prst="rect">
          <a:avLst/>
        </a:prstGeom>
        <a:noFill/>
        <a:ln>
          <a:noFill/>
        </a:ln>
      </xdr:spPr>
    </xdr:pic>
  </etc:cellImage>
  <etc:cellImage>
    <xdr:pic>
      <xdr:nvPicPr>
        <xdr:cNvPr id="23" name="ID_3EA23C28C1664E8493F06F8DDB640284" descr="IMG_3144(20220518-113710)"/>
        <xdr:cNvPicPr>
          <a:picLocks noChangeAspect="1"/>
        </xdr:cNvPicPr>
      </xdr:nvPicPr>
      <xdr:blipFill>
        <a:blip r:embed="rId26"/>
        <a:stretch>
          <a:fillRect/>
        </a:stretch>
      </xdr:blipFill>
      <xdr:spPr>
        <a:xfrm>
          <a:off x="12025630" y="15121255"/>
          <a:ext cx="730885" cy="608965"/>
        </a:xfrm>
        <a:prstGeom prst="rect">
          <a:avLst/>
        </a:prstGeom>
      </xdr:spPr>
    </xdr:pic>
  </etc:cellImage>
  <etc:cellImage>
    <xdr:pic>
      <xdr:nvPicPr>
        <xdr:cNvPr id="27" name="ID_9CF80C5435BB4AB1BAF65FF02799401F"/>
        <xdr:cNvPicPr>
          <a:picLocks noChangeAspect="1"/>
        </xdr:cNvPicPr>
      </xdr:nvPicPr>
      <xdr:blipFill>
        <a:blip r:embed="rId27"/>
        <a:stretch>
          <a:fillRect/>
        </a:stretch>
      </xdr:blipFill>
      <xdr:spPr>
        <a:xfrm>
          <a:off x="12059285" y="15836900"/>
          <a:ext cx="534035" cy="539750"/>
        </a:xfrm>
        <a:prstGeom prst="rect">
          <a:avLst/>
        </a:prstGeom>
      </xdr:spPr>
    </xdr:pic>
  </etc:cellImage>
  <etc:cellImage>
    <xdr:pic>
      <xdr:nvPicPr>
        <xdr:cNvPr id="34" name="ID_3E9E3F57FC5C4F46A12F34C1669C8FE2" descr="fc646003617e94d001ec7ec64ce8f26"/>
        <xdr:cNvPicPr>
          <a:picLocks noChangeAspect="1"/>
        </xdr:cNvPicPr>
      </xdr:nvPicPr>
      <xdr:blipFill>
        <a:blip r:embed="rId28"/>
        <a:stretch>
          <a:fillRect/>
        </a:stretch>
      </xdr:blipFill>
      <xdr:spPr>
        <a:xfrm>
          <a:off x="12028805" y="18122900"/>
          <a:ext cx="619760" cy="594360"/>
        </a:xfrm>
        <a:prstGeom prst="rect">
          <a:avLst/>
        </a:prstGeom>
      </xdr:spPr>
    </xdr:pic>
  </etc:cellImage>
  <etc:cellImage>
    <xdr:pic>
      <xdr:nvPicPr>
        <xdr:cNvPr id="35" name="ID_F38B60DD7B914C52AB7ADE17EB8DA1C1" descr="f3bcf805d73d2ba3fe51421e3260170"/>
        <xdr:cNvPicPr>
          <a:picLocks noChangeAspect="1"/>
        </xdr:cNvPicPr>
      </xdr:nvPicPr>
      <xdr:blipFill>
        <a:blip r:embed="rId29"/>
        <a:stretch>
          <a:fillRect/>
        </a:stretch>
      </xdr:blipFill>
      <xdr:spPr>
        <a:xfrm>
          <a:off x="11910060" y="19604990"/>
          <a:ext cx="708025" cy="556895"/>
        </a:xfrm>
        <a:prstGeom prst="rect">
          <a:avLst/>
        </a:prstGeom>
      </xdr:spPr>
    </xdr:pic>
  </etc:cellImage>
  <etc:cellImage>
    <xdr:pic>
      <xdr:nvPicPr>
        <xdr:cNvPr id="28" name="ID_C0BE31B9D9934ACFB8191133ACC0F404"/>
        <xdr:cNvPicPr>
          <a:picLocks noChangeAspect="1"/>
        </xdr:cNvPicPr>
      </xdr:nvPicPr>
      <xdr:blipFill>
        <a:blip r:embed="rId30"/>
        <a:stretch>
          <a:fillRect/>
        </a:stretch>
      </xdr:blipFill>
      <xdr:spPr>
        <a:xfrm>
          <a:off x="12020550" y="21845905"/>
          <a:ext cx="715010" cy="582295"/>
        </a:xfrm>
        <a:prstGeom prst="rect">
          <a:avLst/>
        </a:prstGeom>
        <a:noFill/>
        <a:ln w="9525">
          <a:noFill/>
        </a:ln>
      </xdr:spPr>
    </xdr:pic>
  </etc:cellImage>
  <etc:cellImage>
    <xdr:pic>
      <xdr:nvPicPr>
        <xdr:cNvPr id="29" name="ID_F17BE29A324D445D801A74CA5220A097"/>
        <xdr:cNvPicPr>
          <a:picLocks noChangeAspect="1"/>
        </xdr:cNvPicPr>
      </xdr:nvPicPr>
      <xdr:blipFill>
        <a:blip r:embed="rId31"/>
        <a:stretch>
          <a:fillRect/>
        </a:stretch>
      </xdr:blipFill>
      <xdr:spPr>
        <a:xfrm>
          <a:off x="12039600" y="22811105"/>
          <a:ext cx="641350" cy="567055"/>
        </a:xfrm>
        <a:prstGeom prst="rect">
          <a:avLst/>
        </a:prstGeom>
        <a:noFill/>
        <a:ln w="9525">
          <a:noFill/>
        </a:ln>
      </xdr:spPr>
    </xdr:pic>
  </etc:cellImage>
  <etc:cellImage>
    <xdr:pic>
      <xdr:nvPicPr>
        <xdr:cNvPr id="66" name="ID_2EBC8B5858894E7A8851105FF1C65A85" descr="IMG_6193(20210622-162440)"/>
        <xdr:cNvPicPr>
          <a:picLocks noChangeAspect="1"/>
        </xdr:cNvPicPr>
      </xdr:nvPicPr>
      <xdr:blipFill>
        <a:blip r:embed="rId32"/>
        <a:stretch>
          <a:fillRect/>
        </a:stretch>
      </xdr:blipFill>
      <xdr:spPr>
        <a:xfrm>
          <a:off x="12080240" y="50641885"/>
          <a:ext cx="603250" cy="605155"/>
        </a:xfrm>
        <a:prstGeom prst="rect">
          <a:avLst/>
        </a:prstGeom>
      </xdr:spPr>
    </xdr:pic>
  </etc:cellImage>
  <etc:cellImage>
    <xdr:pic>
      <xdr:nvPicPr>
        <xdr:cNvPr id="30" name="ID_EF7CC296739B434494BB60B98FAA986A"/>
        <xdr:cNvPicPr>
          <a:picLocks noChangeAspect="1"/>
        </xdr:cNvPicPr>
      </xdr:nvPicPr>
      <xdr:blipFill>
        <a:blip r:embed="rId33"/>
        <a:stretch>
          <a:fillRect/>
        </a:stretch>
      </xdr:blipFill>
      <xdr:spPr>
        <a:xfrm>
          <a:off x="12084685" y="27993340"/>
          <a:ext cx="549275" cy="535940"/>
        </a:xfrm>
        <a:prstGeom prst="rect">
          <a:avLst/>
        </a:prstGeom>
      </xdr:spPr>
    </xdr:pic>
  </etc:cellImage>
  <etc:cellImage>
    <xdr:pic>
      <xdr:nvPicPr>
        <xdr:cNvPr id="67" name="ID_A7F8347B88C24B7099CE6162426B70F8" descr="IMG_8996(20220517-145035)"/>
        <xdr:cNvPicPr>
          <a:picLocks noChangeAspect="1"/>
        </xdr:cNvPicPr>
      </xdr:nvPicPr>
      <xdr:blipFill>
        <a:blip r:embed="rId34"/>
        <a:stretch>
          <a:fillRect/>
        </a:stretch>
      </xdr:blipFill>
      <xdr:spPr>
        <a:xfrm>
          <a:off x="12175490" y="51422300"/>
          <a:ext cx="487045" cy="489585"/>
        </a:xfrm>
        <a:prstGeom prst="rect">
          <a:avLst/>
        </a:prstGeom>
      </xdr:spPr>
    </xdr:pic>
  </etc:cellImage>
  <etc:cellImage>
    <xdr:pic>
      <xdr:nvPicPr>
        <xdr:cNvPr id="31" name="ID_ACDC30BEA14A40AB992ECB422EFC355C"/>
        <xdr:cNvPicPr>
          <a:picLocks noChangeAspect="1"/>
        </xdr:cNvPicPr>
      </xdr:nvPicPr>
      <xdr:blipFill>
        <a:blip r:embed="rId35"/>
        <a:stretch>
          <a:fillRect/>
        </a:stretch>
      </xdr:blipFill>
      <xdr:spPr>
        <a:xfrm>
          <a:off x="12021185" y="28818840"/>
          <a:ext cx="614045" cy="409575"/>
        </a:xfrm>
        <a:prstGeom prst="rect">
          <a:avLst/>
        </a:prstGeom>
      </xdr:spPr>
    </xdr:pic>
  </etc:cellImage>
  <etc:cellImage>
    <xdr:pic>
      <xdr:nvPicPr>
        <xdr:cNvPr id="32" name="ID_44A58533A7A74E9BA2733C78DD7E6307" descr="IMG_1647(20230526-094637)"/>
        <xdr:cNvPicPr>
          <a:picLocks noChangeAspect="1"/>
        </xdr:cNvPicPr>
      </xdr:nvPicPr>
      <xdr:blipFill>
        <a:blip r:embed="rId36"/>
        <a:stretch>
          <a:fillRect/>
        </a:stretch>
      </xdr:blipFill>
      <xdr:spPr>
        <a:xfrm>
          <a:off x="12292330" y="52115720"/>
          <a:ext cx="466090" cy="617855"/>
        </a:xfrm>
        <a:prstGeom prst="rect">
          <a:avLst/>
        </a:prstGeom>
      </xdr:spPr>
    </xdr:pic>
  </etc:cellImage>
  <etc:cellImage>
    <xdr:pic>
      <xdr:nvPicPr>
        <xdr:cNvPr id="33" name="ID_25CEA709B6D54B92917B90B1582754B9" descr="-376499911"/>
        <xdr:cNvPicPr>
          <a:picLocks noChangeAspect="1" noChangeArrowheads="1"/>
        </xdr:cNvPicPr>
      </xdr:nvPicPr>
      <xdr:blipFill>
        <a:blip r:embed="rId37"/>
        <a:srcRect/>
        <a:stretch>
          <a:fillRect/>
        </a:stretch>
      </xdr:blipFill>
      <xdr:spPr>
        <a:xfrm>
          <a:off x="12131040" y="29523690"/>
          <a:ext cx="491490" cy="518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73" name="ID_781E18FE00C14660B4B91E7ECE404043" descr="IMG_1652(20230526-110039)"/>
        <xdr:cNvPicPr>
          <a:picLocks noChangeAspect="1"/>
        </xdr:cNvPicPr>
      </xdr:nvPicPr>
      <xdr:blipFill>
        <a:blip r:embed="rId38"/>
        <a:stretch>
          <a:fillRect/>
        </a:stretch>
      </xdr:blipFill>
      <xdr:spPr>
        <a:xfrm>
          <a:off x="12105640" y="52887880"/>
          <a:ext cx="546100" cy="544830"/>
        </a:xfrm>
        <a:prstGeom prst="rect">
          <a:avLst/>
        </a:prstGeom>
      </xdr:spPr>
    </xdr:pic>
  </etc:cellImage>
  <etc:cellImage>
    <xdr:pic>
      <xdr:nvPicPr>
        <xdr:cNvPr id="36" name="ID_AD3D2EE0C8AA4663AEFA90FDB5ECBEEA" descr="452637668"/>
        <xdr:cNvPicPr>
          <a:picLocks noChangeAspect="1" noChangeArrowheads="1"/>
        </xdr:cNvPicPr>
      </xdr:nvPicPr>
      <xdr:blipFill>
        <a:blip r:embed="rId39"/>
        <a:srcRect/>
        <a:stretch>
          <a:fillRect/>
        </a:stretch>
      </xdr:blipFill>
      <xdr:spPr>
        <a:xfrm>
          <a:off x="12023725" y="30401895"/>
          <a:ext cx="690245" cy="125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69" name="ID_01E9CC01AC3B40B4891F8EDA5B27C881" descr="IMG_8998(20220517-145925)"/>
        <xdr:cNvPicPr>
          <a:picLocks noChangeAspect="1"/>
        </xdr:cNvPicPr>
      </xdr:nvPicPr>
      <xdr:blipFill>
        <a:blip r:embed="rId40"/>
        <a:stretch>
          <a:fillRect/>
        </a:stretch>
      </xdr:blipFill>
      <xdr:spPr>
        <a:xfrm>
          <a:off x="12080240" y="53584475"/>
          <a:ext cx="596900" cy="577850"/>
        </a:xfrm>
        <a:prstGeom prst="rect">
          <a:avLst/>
        </a:prstGeom>
      </xdr:spPr>
    </xdr:pic>
  </etc:cellImage>
  <etc:cellImage>
    <xdr:pic>
      <xdr:nvPicPr>
        <xdr:cNvPr id="37" name="ID_56D64943AEA246B6A2AE307EA37D51F0"/>
        <xdr:cNvPicPr>
          <a:picLocks noChangeAspect="1" noChangeArrowheads="1"/>
        </xdr:cNvPicPr>
      </xdr:nvPicPr>
      <xdr:blipFill>
        <a:blip r:embed="rId41"/>
        <a:srcRect/>
        <a:stretch>
          <a:fillRect/>
        </a:stretch>
      </xdr:blipFill>
      <xdr:spPr>
        <a:xfrm>
          <a:off x="12075795" y="31821120"/>
          <a:ext cx="559435" cy="560705"/>
        </a:xfrm>
        <a:prstGeom prst="rect">
          <a:avLst/>
        </a:prstGeom>
        <a:noFill/>
        <a:extLst>
          <a:ext uri="{909E8E84-426E-40DD-AFC4-6F175D3DCCD1}">
            <a14:hiddenFill xmlns:a14="http://schemas.microsoft.com/office/drawing/2010/main">
              <a:solidFill>
                <a:srgbClr val="FFFFFF"/>
              </a:solidFill>
            </a14:hiddenFill>
          </a:ext>
        </a:extLst>
      </xdr:spPr>
    </xdr:pic>
  </etc:cellImage>
  <etc:cellImage>
    <xdr:pic>
      <xdr:nvPicPr>
        <xdr:cNvPr id="39" name="ID_31DCB6AD687D44839EEB891550DA4A83"/>
        <xdr:cNvPicPr>
          <a:picLocks noChangeAspect="1" noChangeArrowheads="1"/>
        </xdr:cNvPicPr>
      </xdr:nvPicPr>
      <xdr:blipFill>
        <a:blip r:embed="rId42"/>
        <a:srcRect l="7249" t="18537" r="12305" b="24857"/>
        <a:stretch>
          <a:fillRect/>
        </a:stretch>
      </xdr:blipFill>
      <xdr:spPr>
        <a:xfrm>
          <a:off x="12035155" y="32706945"/>
          <a:ext cx="650240" cy="506095"/>
        </a:xfrm>
        <a:prstGeom prst="rect">
          <a:avLst/>
        </a:prstGeom>
        <a:noFill/>
        <a:extLst>
          <a:ext uri="{909E8E84-426E-40DD-AFC4-6F175D3DCCD1}">
            <a14:hiddenFill xmlns:a14="http://schemas.microsoft.com/office/drawing/2010/main">
              <a:solidFill>
                <a:srgbClr val="FFFFFF"/>
              </a:solidFill>
            </a14:hiddenFill>
          </a:ext>
        </a:extLst>
      </xdr:spPr>
    </xdr:pic>
  </etc:cellImage>
  <etc:cellImage>
    <xdr:pic>
      <xdr:nvPicPr>
        <xdr:cNvPr id="40" name="ID_FC51DBB50A5E42DD9B0647A2CCEFEA18"/>
        <xdr:cNvPicPr>
          <a:picLocks noChangeAspect="1"/>
        </xdr:cNvPicPr>
      </xdr:nvPicPr>
      <xdr:blipFill>
        <a:blip r:embed="rId43"/>
        <a:stretch>
          <a:fillRect/>
        </a:stretch>
      </xdr:blipFill>
      <xdr:spPr>
        <a:xfrm>
          <a:off x="12061825" y="33468310"/>
          <a:ext cx="502920" cy="560070"/>
        </a:xfrm>
        <a:prstGeom prst="rect">
          <a:avLst/>
        </a:prstGeom>
      </xdr:spPr>
    </xdr:pic>
  </etc:cellImage>
  <etc:cellImage>
    <xdr:pic>
      <xdr:nvPicPr>
        <xdr:cNvPr id="41" name="ID_0E15BFC3980043BF811A67E9E9DF958E"/>
        <xdr:cNvPicPr>
          <a:picLocks noChangeAspect="1"/>
        </xdr:cNvPicPr>
      </xdr:nvPicPr>
      <xdr:blipFill>
        <a:blip r:embed="rId44"/>
        <a:stretch>
          <a:fillRect/>
        </a:stretch>
      </xdr:blipFill>
      <xdr:spPr>
        <a:xfrm>
          <a:off x="12060555" y="34244915"/>
          <a:ext cx="601980" cy="594360"/>
        </a:xfrm>
        <a:prstGeom prst="rect">
          <a:avLst/>
        </a:prstGeom>
        <a:noFill/>
        <a:ln w="9525">
          <a:noFill/>
        </a:ln>
      </xdr:spPr>
    </xdr:pic>
  </etc:cellImage>
  <etc:cellImage>
    <xdr:pic>
      <xdr:nvPicPr>
        <xdr:cNvPr id="42" name="ID_258925095FA144BA80604432A7BAB146"/>
        <xdr:cNvPicPr>
          <a:picLocks noChangeAspect="1"/>
        </xdr:cNvPicPr>
      </xdr:nvPicPr>
      <xdr:blipFill>
        <a:blip r:embed="rId45"/>
        <a:stretch>
          <a:fillRect/>
        </a:stretch>
      </xdr:blipFill>
      <xdr:spPr>
        <a:xfrm rot="16200000">
          <a:off x="12501245" y="35029140"/>
          <a:ext cx="344805" cy="690880"/>
        </a:xfrm>
        <a:prstGeom prst="rect">
          <a:avLst/>
        </a:prstGeom>
        <a:noFill/>
        <a:ln w="9525">
          <a:noFill/>
        </a:ln>
      </xdr:spPr>
    </xdr:pic>
  </etc:cellImage>
  <etc:cellImage>
    <xdr:pic>
      <xdr:nvPicPr>
        <xdr:cNvPr id="44" name="ID_7312C87304114B20816F2FF87C3A9741" descr="tb_image_share_1685063164667"/>
        <xdr:cNvPicPr>
          <a:picLocks noChangeAspect="1"/>
        </xdr:cNvPicPr>
      </xdr:nvPicPr>
      <xdr:blipFill>
        <a:blip r:embed="rId46"/>
        <a:stretch>
          <a:fillRect/>
        </a:stretch>
      </xdr:blipFill>
      <xdr:spPr>
        <a:xfrm>
          <a:off x="12070715" y="38105715"/>
          <a:ext cx="535305" cy="579755"/>
        </a:xfrm>
        <a:prstGeom prst="rect">
          <a:avLst/>
        </a:prstGeom>
      </xdr:spPr>
    </xdr:pic>
  </etc:cellImage>
  <etc:cellImage>
    <xdr:pic>
      <xdr:nvPicPr>
        <xdr:cNvPr id="45" name="ID_1B65A7C1DB4E4561A7AA152585B6BDBC"/>
        <xdr:cNvPicPr>
          <a:picLocks noChangeAspect="1"/>
        </xdr:cNvPicPr>
      </xdr:nvPicPr>
      <xdr:blipFill>
        <a:blip r:embed="rId47"/>
        <a:stretch>
          <a:fillRect/>
        </a:stretch>
      </xdr:blipFill>
      <xdr:spPr>
        <a:xfrm>
          <a:off x="12049760" y="38930580"/>
          <a:ext cx="605155" cy="581025"/>
        </a:xfrm>
        <a:prstGeom prst="rect">
          <a:avLst/>
        </a:prstGeom>
        <a:noFill/>
        <a:ln w="9525">
          <a:noFill/>
        </a:ln>
      </xdr:spPr>
    </xdr:pic>
  </etc:cellImage>
  <etc:cellImage>
    <xdr:pic>
      <xdr:nvPicPr>
        <xdr:cNvPr id="48" name="ID_0F9EB48AF6394676B79BAB7C452D6A0E" descr="271839d2638cfb428bb95204ea101df"/>
        <xdr:cNvPicPr>
          <a:picLocks noChangeAspect="1"/>
        </xdr:cNvPicPr>
      </xdr:nvPicPr>
      <xdr:blipFill>
        <a:blip r:embed="rId48"/>
        <a:stretch>
          <a:fillRect/>
        </a:stretch>
      </xdr:blipFill>
      <xdr:spPr>
        <a:xfrm>
          <a:off x="12039600" y="39900860"/>
          <a:ext cx="622300" cy="638175"/>
        </a:xfrm>
        <a:prstGeom prst="rect">
          <a:avLst/>
        </a:prstGeom>
      </xdr:spPr>
    </xdr:pic>
  </etc:cellImage>
  <etc:cellImage>
    <xdr:pic>
      <xdr:nvPicPr>
        <xdr:cNvPr id="60" name="ID_E98B1D05080B4A318712DAD25C114433" descr="80_T}0KP2V2N`C)JVPX6IQS"/>
        <xdr:cNvPicPr>
          <a:picLocks noChangeAspect="1" noChangeArrowheads="1"/>
        </xdr:cNvPicPr>
      </xdr:nvPicPr>
      <xdr:blipFill>
        <a:blip r:embed="rId49"/>
        <a:srcRect l="-5" r="-46827" b="28439"/>
        <a:stretch>
          <a:fillRect/>
        </a:stretch>
      </xdr:blipFill>
      <xdr:spPr>
        <a:xfrm>
          <a:off x="12013565" y="43763565"/>
          <a:ext cx="108966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63" name="ID_1F7A458A39244B6085FAC6DB17830A9C" descr="]X09%FW%{X~%A73ENTDX}VM"/>
        <xdr:cNvPicPr>
          <a:picLocks noChangeAspect="1" noChangeArrowheads="1"/>
        </xdr:cNvPicPr>
      </xdr:nvPicPr>
      <xdr:blipFill>
        <a:blip r:embed="rId50"/>
        <a:srcRect b="37967"/>
        <a:stretch>
          <a:fillRect/>
        </a:stretch>
      </xdr:blipFill>
      <xdr:spPr>
        <a:xfrm>
          <a:off x="12012930" y="44469050"/>
          <a:ext cx="62928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58" name="ID_EFF2FB77F0614D7EB96DBD0A6B682D89" descr="[(F1W6]2_~WU$RFE7~M9~VQ"/>
        <xdr:cNvPicPr>
          <a:picLocks noChangeAspect="1" noChangeArrowheads="1"/>
        </xdr:cNvPicPr>
      </xdr:nvPicPr>
      <xdr:blipFill>
        <a:blip r:embed="rId51"/>
        <a:srcRect l="-4615" t="16990" r="4615" b="34691"/>
        <a:stretch>
          <a:fillRect/>
        </a:stretch>
      </xdr:blipFill>
      <xdr:spPr>
        <a:xfrm>
          <a:off x="12080240" y="45907325"/>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70" name="ID_4461EAD5103F4D7E8C798FBA423C789E" descr="ACA3E7445D6BF6EE9B8A0E16508F9952"/>
        <xdr:cNvPicPr>
          <a:picLocks noChangeAspect="1"/>
        </xdr:cNvPicPr>
      </xdr:nvPicPr>
      <xdr:blipFill>
        <a:blip r:embed="rId52"/>
        <a:stretch>
          <a:fillRect/>
        </a:stretch>
      </xdr:blipFill>
      <xdr:spPr>
        <a:xfrm>
          <a:off x="12512675" y="54444265"/>
          <a:ext cx="601980" cy="616585"/>
        </a:xfrm>
        <a:prstGeom prst="rect">
          <a:avLst/>
        </a:prstGeom>
      </xdr:spPr>
    </xdr:pic>
  </etc:cellImage>
  <etc:cellImage>
    <xdr:pic>
      <xdr:nvPicPr>
        <xdr:cNvPr id="71" name="ID_F78B097F457344CEB0EB02449C3CE190" descr="D1CA77D79A3BDEFDC2E7AE26364EEA3C"/>
        <xdr:cNvPicPr>
          <a:picLocks noChangeAspect="1"/>
        </xdr:cNvPicPr>
      </xdr:nvPicPr>
      <xdr:blipFill>
        <a:blip r:embed="rId53"/>
        <a:srcRect t="26254" r="-14754" b="26198"/>
        <a:stretch>
          <a:fillRect/>
        </a:stretch>
      </xdr:blipFill>
      <xdr:spPr>
        <a:xfrm>
          <a:off x="12070715" y="55146575"/>
          <a:ext cx="577850" cy="541655"/>
        </a:xfrm>
        <a:prstGeom prst="rect">
          <a:avLst/>
        </a:prstGeom>
      </xdr:spPr>
    </xdr:pic>
  </etc:cellImage>
  <etc:cellImage>
    <xdr:pic>
      <xdr:nvPicPr>
        <xdr:cNvPr id="72" name="ID_1B47FE2EBB974141A66318079ED51468" descr="IMG_1651(20230526-105342)"/>
        <xdr:cNvPicPr>
          <a:picLocks noChangeAspect="1"/>
        </xdr:cNvPicPr>
      </xdr:nvPicPr>
      <xdr:blipFill>
        <a:blip r:embed="rId54"/>
        <a:stretch>
          <a:fillRect/>
        </a:stretch>
      </xdr:blipFill>
      <xdr:spPr>
        <a:xfrm>
          <a:off x="12155805" y="56070500"/>
          <a:ext cx="434975" cy="438150"/>
        </a:xfrm>
        <a:prstGeom prst="rect">
          <a:avLst/>
        </a:prstGeom>
      </xdr:spPr>
    </xdr:pic>
  </etc:cellImage>
  <etc:cellImage>
    <xdr:pic>
      <xdr:nvPicPr>
        <xdr:cNvPr id="74" name="ID_F538636CFD8B4CD5A1EB2C50A148977F" descr="IMG_6195(20210622-162943)"/>
        <xdr:cNvPicPr>
          <a:picLocks noChangeAspect="1"/>
        </xdr:cNvPicPr>
      </xdr:nvPicPr>
      <xdr:blipFill>
        <a:blip r:embed="rId55"/>
        <a:stretch>
          <a:fillRect/>
        </a:stretch>
      </xdr:blipFill>
      <xdr:spPr>
        <a:xfrm>
          <a:off x="12526010" y="56700420"/>
          <a:ext cx="544195" cy="503555"/>
        </a:xfrm>
        <a:prstGeom prst="rect">
          <a:avLst/>
        </a:prstGeom>
        <a:noFill/>
        <a:ln w="9525">
          <a:noFill/>
        </a:ln>
      </xdr:spPr>
    </xdr:pic>
  </etc:cellImage>
  <etc:cellImage>
    <xdr:pic>
      <xdr:nvPicPr>
        <xdr:cNvPr id="75" name="ID_115B15768DAA46B4BC424DBFC37DC1EB" descr="IMG_8988(20220517-103458)"/>
        <xdr:cNvPicPr>
          <a:picLocks noChangeAspect="1"/>
        </xdr:cNvPicPr>
      </xdr:nvPicPr>
      <xdr:blipFill>
        <a:blip r:embed="rId56"/>
        <a:stretch>
          <a:fillRect/>
        </a:stretch>
      </xdr:blipFill>
      <xdr:spPr>
        <a:xfrm>
          <a:off x="12531090" y="57489725"/>
          <a:ext cx="547370" cy="546100"/>
        </a:xfrm>
        <a:prstGeom prst="rect">
          <a:avLst/>
        </a:prstGeom>
      </xdr:spPr>
    </xdr:pic>
  </etc:cellImage>
  <etc:cellImage>
    <xdr:pic>
      <xdr:nvPicPr>
        <xdr:cNvPr id="76" name="ID_B7F2CC8B36034408B3D1A7C5B7A2341E" descr="IMG_8988(20220517-103458)"/>
        <xdr:cNvPicPr>
          <a:picLocks noChangeAspect="1"/>
        </xdr:cNvPicPr>
      </xdr:nvPicPr>
      <xdr:blipFill>
        <a:blip r:embed="rId57"/>
        <a:stretch>
          <a:fillRect/>
        </a:stretch>
      </xdr:blipFill>
      <xdr:spPr>
        <a:xfrm>
          <a:off x="12570460" y="58178065"/>
          <a:ext cx="660400" cy="659130"/>
        </a:xfrm>
        <a:prstGeom prst="rect">
          <a:avLst/>
        </a:prstGeom>
      </xdr:spPr>
    </xdr:pic>
  </etc:cellImage>
  <etc:cellImage>
    <xdr:pic>
      <xdr:nvPicPr>
        <xdr:cNvPr id="77" name="ID_680B96E6891944E5848D9F4E39579AEC" descr="IMG_1653(20230526-111514)"/>
        <xdr:cNvPicPr>
          <a:picLocks noChangeAspect="1"/>
        </xdr:cNvPicPr>
      </xdr:nvPicPr>
      <xdr:blipFill>
        <a:blip r:embed="rId58"/>
        <a:stretch>
          <a:fillRect/>
        </a:stretch>
      </xdr:blipFill>
      <xdr:spPr>
        <a:xfrm>
          <a:off x="12594590" y="59049920"/>
          <a:ext cx="465455" cy="465455"/>
        </a:xfrm>
        <a:prstGeom prst="rect">
          <a:avLst/>
        </a:prstGeom>
      </xdr:spPr>
    </xdr:pic>
  </etc:cellImage>
  <etc:cellImage>
    <xdr:pic>
      <xdr:nvPicPr>
        <xdr:cNvPr id="79" name="ID_533784A762B14CC98EB627CEDDE83559" descr="3B37CB847DC1B49963409916EFD44A79"/>
        <xdr:cNvPicPr>
          <a:picLocks noChangeAspect="1"/>
        </xdr:cNvPicPr>
      </xdr:nvPicPr>
      <xdr:blipFill>
        <a:blip r:embed="rId59"/>
        <a:srcRect l="-2414" t="25027" r="-162" b="12868"/>
        <a:stretch>
          <a:fillRect/>
        </a:stretch>
      </xdr:blipFill>
      <xdr:spPr>
        <a:xfrm>
          <a:off x="12008485" y="60721875"/>
          <a:ext cx="630555" cy="575310"/>
        </a:xfrm>
        <a:prstGeom prst="rect">
          <a:avLst/>
        </a:prstGeom>
        <a:noFill/>
        <a:ln w="9525">
          <a:noFill/>
        </a:ln>
      </xdr:spPr>
    </xdr:pic>
  </etc:cellImage>
  <etc:cellImage>
    <xdr:pic>
      <xdr:nvPicPr>
        <xdr:cNvPr id="80" name="ID_7D2A5D52FBCF410FB2E5BF61FEA73315"/>
        <xdr:cNvPicPr>
          <a:picLocks noChangeAspect="1" noChangeArrowheads="1"/>
        </xdr:cNvPicPr>
      </xdr:nvPicPr>
      <xdr:blipFill>
        <a:blip r:embed="rId60"/>
        <a:srcRect/>
        <a:stretch>
          <a:fillRect/>
        </a:stretch>
      </xdr:blipFill>
      <xdr:spPr>
        <a:xfrm rot="5400000">
          <a:off x="12501880" y="63898145"/>
          <a:ext cx="4984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82" name="ID_1EEF23137E514AF589974B3934A0D1A6"/>
        <xdr:cNvPicPr>
          <a:picLocks noChangeAspect="1"/>
        </xdr:cNvPicPr>
      </xdr:nvPicPr>
      <xdr:blipFill>
        <a:blip r:embed="rId61" r:link="rId3"/>
        <a:stretch>
          <a:fillRect/>
        </a:stretch>
      </xdr:blipFill>
      <xdr:spPr>
        <a:xfrm>
          <a:off x="12094845" y="66877565"/>
          <a:ext cx="513715" cy="695325"/>
        </a:xfrm>
        <a:prstGeom prst="rect">
          <a:avLst/>
        </a:prstGeom>
        <a:noFill/>
        <a:ln>
          <a:noFill/>
        </a:ln>
      </xdr:spPr>
    </xdr:pic>
  </etc:cellImage>
  <etc:cellImage>
    <xdr:pic>
      <xdr:nvPicPr>
        <xdr:cNvPr id="83" name="ID_FAAED6D8BC644F18B39B1CE2ACEEF7E0"/>
        <xdr:cNvPicPr>
          <a:picLocks noChangeAspect="1"/>
        </xdr:cNvPicPr>
      </xdr:nvPicPr>
      <xdr:blipFill>
        <a:blip r:embed="rId62"/>
        <a:stretch>
          <a:fillRect/>
        </a:stretch>
      </xdr:blipFill>
      <xdr:spPr>
        <a:xfrm>
          <a:off x="12646025" y="68781930"/>
          <a:ext cx="437515" cy="518795"/>
        </a:xfrm>
        <a:prstGeom prst="rect">
          <a:avLst/>
        </a:prstGeom>
        <a:noFill/>
        <a:ln w="9525">
          <a:noFill/>
        </a:ln>
      </xdr:spPr>
    </xdr:pic>
  </etc:cellImage>
  <etc:cellImage>
    <xdr:pic>
      <xdr:nvPicPr>
        <xdr:cNvPr id="84" name="ID_6F4C58F0C5844391AF90AC75899C4894"/>
        <xdr:cNvPicPr>
          <a:picLocks noChangeAspect="1" noChangeArrowheads="1"/>
        </xdr:cNvPicPr>
      </xdr:nvPicPr>
      <xdr:blipFill>
        <a:blip r:embed="rId63"/>
        <a:srcRect/>
        <a:stretch>
          <a:fillRect/>
        </a:stretch>
      </xdr:blipFill>
      <xdr:spPr>
        <a:xfrm>
          <a:off x="12352020" y="69624575"/>
          <a:ext cx="768985" cy="687070"/>
        </a:xfrm>
        <a:prstGeom prst="rect">
          <a:avLst/>
        </a:prstGeom>
        <a:noFill/>
        <a:extLst>
          <a:ext uri="{909E8E84-426E-40DD-AFC4-6F175D3DCCD1}">
            <a14:hiddenFill xmlns:a14="http://schemas.microsoft.com/office/drawing/2010/main">
              <a:solidFill>
                <a:srgbClr val="FFFFFF"/>
              </a:solidFill>
            </a14:hiddenFill>
          </a:ext>
        </a:extLst>
      </xdr:spPr>
    </xdr:pic>
  </etc:cellImage>
  <etc:cellImage>
    <xdr:pic>
      <xdr:nvPicPr>
        <xdr:cNvPr id="85" name="ID_06E88AC075BA42258611C6CC869D7376"/>
        <xdr:cNvPicPr>
          <a:picLocks noChangeAspect="1" noChangeArrowheads="1"/>
        </xdr:cNvPicPr>
      </xdr:nvPicPr>
      <xdr:blipFill>
        <a:blip r:embed="rId64"/>
        <a:srcRect l="7249" t="18537" r="12305" b="24857"/>
        <a:stretch>
          <a:fillRect/>
        </a:stretch>
      </xdr:blipFill>
      <xdr:spPr>
        <a:xfrm>
          <a:off x="12016740" y="70580885"/>
          <a:ext cx="682625" cy="488950"/>
        </a:xfrm>
        <a:prstGeom prst="rect">
          <a:avLst/>
        </a:prstGeom>
        <a:noFill/>
        <a:extLst>
          <a:ext uri="{909E8E84-426E-40DD-AFC4-6F175D3DCCD1}">
            <a14:hiddenFill xmlns:a14="http://schemas.microsoft.com/office/drawing/2010/main">
              <a:solidFill>
                <a:srgbClr val="FFFFFF"/>
              </a:solidFill>
            </a14:hiddenFill>
          </a:ext>
        </a:extLst>
      </xdr:spPr>
    </xdr:pic>
  </etc:cellImage>
  <etc:cellImage>
    <xdr:pic>
      <xdr:nvPicPr>
        <xdr:cNvPr id="87" name="ID_31E523D30D5D4CF09014D14F0E2FABE3"/>
        <xdr:cNvPicPr>
          <a:picLocks noChangeAspect="1"/>
        </xdr:cNvPicPr>
      </xdr:nvPicPr>
      <xdr:blipFill>
        <a:blip r:embed="rId65"/>
        <a:stretch>
          <a:fillRect/>
        </a:stretch>
      </xdr:blipFill>
      <xdr:spPr>
        <a:xfrm>
          <a:off x="12460605" y="71325740"/>
          <a:ext cx="574040" cy="572135"/>
        </a:xfrm>
        <a:prstGeom prst="rect">
          <a:avLst/>
        </a:prstGeom>
      </xdr:spPr>
    </xdr:pic>
  </etc:cellImage>
  <etc:cellImage>
    <xdr:pic>
      <xdr:nvPicPr>
        <xdr:cNvPr id="89" name="ID_BA154635F7044FF49C1C632833A9B33B" descr="]X09%FW%{X~%A73ENTDX}VM"/>
        <xdr:cNvPicPr>
          <a:picLocks noChangeAspect="1" noChangeArrowheads="1"/>
        </xdr:cNvPicPr>
      </xdr:nvPicPr>
      <xdr:blipFill>
        <a:blip r:embed="rId66"/>
        <a:srcRect/>
        <a:stretch>
          <a:fillRect/>
        </a:stretch>
      </xdr:blipFill>
      <xdr:spPr>
        <a:xfrm>
          <a:off x="12030075" y="73790175"/>
          <a:ext cx="623570" cy="329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64" name="ID_1BA1BB711B2E4E85855BFB1E40A1BCE1" descr="1684897898637"/>
        <xdr:cNvPicPr>
          <a:picLocks noChangeAspect="1"/>
        </xdr:cNvPicPr>
      </xdr:nvPicPr>
      <xdr:blipFill>
        <a:blip r:embed="rId67"/>
        <a:stretch>
          <a:fillRect/>
        </a:stretch>
      </xdr:blipFill>
      <xdr:spPr>
        <a:xfrm>
          <a:off x="8629650" y="32737425"/>
          <a:ext cx="971550" cy="988060"/>
        </a:xfrm>
        <a:prstGeom prst="rect">
          <a:avLst/>
        </a:prstGeom>
      </xdr:spPr>
    </xdr:pic>
  </etc:cellImage>
  <etc:cellImage>
    <xdr:pic>
      <xdr:nvPicPr>
        <xdr:cNvPr id="95" name="ID_1941C73A4618478EB684C90378155002"/>
        <xdr:cNvPicPr>
          <a:picLocks noChangeAspect="1"/>
        </xdr:cNvPicPr>
      </xdr:nvPicPr>
      <xdr:blipFill>
        <a:blip r:embed="rId68"/>
        <a:srcRect l="9303" r="6754"/>
        <a:stretch>
          <a:fillRect/>
        </a:stretch>
      </xdr:blipFill>
      <xdr:spPr>
        <a:xfrm>
          <a:off x="10189845" y="19072860"/>
          <a:ext cx="994410" cy="890270"/>
        </a:xfrm>
        <a:prstGeom prst="rect">
          <a:avLst/>
        </a:prstGeom>
      </xdr:spPr>
    </xdr:pic>
  </etc:cellImage>
  <etc:cellImage>
    <xdr:pic>
      <xdr:nvPicPr>
        <xdr:cNvPr id="96" name="ID_2B1815472E6E47EBBA32CFD14CDF64D7"/>
        <xdr:cNvPicPr>
          <a:picLocks noChangeAspect="1"/>
        </xdr:cNvPicPr>
      </xdr:nvPicPr>
      <xdr:blipFill>
        <a:blip r:embed="rId69"/>
        <a:srcRect t="21893"/>
        <a:stretch>
          <a:fillRect/>
        </a:stretch>
      </xdr:blipFill>
      <xdr:spPr>
        <a:xfrm>
          <a:off x="9678035" y="1289050"/>
          <a:ext cx="941070" cy="802640"/>
        </a:xfrm>
        <a:prstGeom prst="rect">
          <a:avLst/>
        </a:prstGeom>
      </xdr:spPr>
    </xdr:pic>
  </etc:cellImage>
  <etc:cellImage>
    <xdr:pic>
      <xdr:nvPicPr>
        <xdr:cNvPr id="97" name="ID_4C0BDC7870B44C9DA5B301007A40A86D"/>
        <xdr:cNvPicPr>
          <a:picLocks noChangeAspect="1"/>
        </xdr:cNvPicPr>
      </xdr:nvPicPr>
      <xdr:blipFill>
        <a:blip r:embed="rId70"/>
        <a:stretch>
          <a:fillRect/>
        </a:stretch>
      </xdr:blipFill>
      <xdr:spPr>
        <a:xfrm>
          <a:off x="9998710" y="49084230"/>
          <a:ext cx="1261745" cy="398780"/>
        </a:xfrm>
        <a:prstGeom prst="rect">
          <a:avLst/>
        </a:prstGeom>
      </xdr:spPr>
    </xdr:pic>
  </etc:cellImage>
  <etc:cellImage>
    <xdr:pic>
      <xdr:nvPicPr>
        <xdr:cNvPr id="98" name="ID_3A67A5B0FC59469D833667B84BF6E223"/>
        <xdr:cNvPicPr>
          <a:picLocks noChangeAspect="1"/>
        </xdr:cNvPicPr>
      </xdr:nvPicPr>
      <xdr:blipFill>
        <a:blip r:embed="rId71"/>
        <a:stretch>
          <a:fillRect/>
        </a:stretch>
      </xdr:blipFill>
      <xdr:spPr>
        <a:xfrm rot="5400000">
          <a:off x="10108565" y="20137755"/>
          <a:ext cx="609600" cy="802640"/>
        </a:xfrm>
        <a:prstGeom prst="rect">
          <a:avLst/>
        </a:prstGeom>
        <a:noFill/>
        <a:ln w="9525">
          <a:noFill/>
        </a:ln>
      </xdr:spPr>
    </xdr:pic>
  </etc:cellImage>
  <etc:cellImage>
    <xdr:pic>
      <xdr:nvPicPr>
        <xdr:cNvPr id="99" name="ID_4A101C58A02D448F9A36E17C5093B4C7"/>
        <xdr:cNvPicPr>
          <a:picLocks noChangeAspect="1"/>
        </xdr:cNvPicPr>
      </xdr:nvPicPr>
      <xdr:blipFill>
        <a:blip r:embed="rId72"/>
        <a:stretch>
          <a:fillRect/>
        </a:stretch>
      </xdr:blipFill>
      <xdr:spPr>
        <a:xfrm>
          <a:off x="10024110" y="28902660"/>
          <a:ext cx="1433195" cy="887730"/>
        </a:xfrm>
        <a:prstGeom prst="rect">
          <a:avLst/>
        </a:prstGeom>
      </xdr:spPr>
    </xdr:pic>
  </etc:cellImage>
  <etc:cellImage>
    <xdr:pic>
      <xdr:nvPicPr>
        <xdr:cNvPr id="100" name="ID_D80A594FFDF242B5BB93DD5264DDBB00"/>
        <xdr:cNvPicPr>
          <a:picLocks noChangeAspect="1"/>
        </xdr:cNvPicPr>
      </xdr:nvPicPr>
      <xdr:blipFill>
        <a:blip r:embed="rId73"/>
        <a:srcRect l="2207" t="16586" r="1225" b="32930"/>
        <a:stretch>
          <a:fillRect/>
        </a:stretch>
      </xdr:blipFill>
      <xdr:spPr>
        <a:xfrm>
          <a:off x="10017760" y="36715065"/>
          <a:ext cx="1377950" cy="793115"/>
        </a:xfrm>
        <a:prstGeom prst="rect">
          <a:avLst/>
        </a:prstGeom>
      </xdr:spPr>
    </xdr:pic>
  </etc:cellImage>
  <etc:cellImage>
    <xdr:pic>
      <xdr:nvPicPr>
        <xdr:cNvPr id="101" name="ID_303960079D224599BDF3254598CFC23D"/>
        <xdr:cNvPicPr>
          <a:picLocks noChangeAspect="1"/>
        </xdr:cNvPicPr>
      </xdr:nvPicPr>
      <xdr:blipFill>
        <a:blip r:embed="rId74"/>
        <a:stretch>
          <a:fillRect/>
        </a:stretch>
      </xdr:blipFill>
      <xdr:spPr>
        <a:xfrm>
          <a:off x="10014585" y="67065525"/>
          <a:ext cx="825500" cy="878205"/>
        </a:xfrm>
        <a:prstGeom prst="rect">
          <a:avLst/>
        </a:prstGeom>
      </xdr:spPr>
    </xdr:pic>
  </etc:cellImage>
  <etc:cellImage>
    <xdr:pic>
      <xdr:nvPicPr>
        <xdr:cNvPr id="102" name="ID_4EACF5069FBD450FB82E1337629B0715"/>
        <xdr:cNvPicPr>
          <a:picLocks noChangeAspect="1"/>
        </xdr:cNvPicPr>
      </xdr:nvPicPr>
      <xdr:blipFill>
        <a:blip r:embed="rId75"/>
        <a:stretch>
          <a:fillRect/>
        </a:stretch>
      </xdr:blipFill>
      <xdr:spPr>
        <a:xfrm>
          <a:off x="10058400" y="51518185"/>
          <a:ext cx="556260" cy="789940"/>
        </a:xfrm>
        <a:prstGeom prst="rect">
          <a:avLst/>
        </a:prstGeom>
      </xdr:spPr>
    </xdr:pic>
  </etc:cellImage>
  <etc:cellImage>
    <xdr:pic>
      <xdr:nvPicPr>
        <xdr:cNvPr id="103" name="ID_5AAF04209F5F445B84FC15ABC55628A7"/>
        <xdr:cNvPicPr>
          <a:picLocks noChangeAspect="1"/>
        </xdr:cNvPicPr>
      </xdr:nvPicPr>
      <xdr:blipFill>
        <a:blip r:embed="rId76"/>
        <a:stretch>
          <a:fillRect/>
        </a:stretch>
      </xdr:blipFill>
      <xdr:spPr>
        <a:xfrm>
          <a:off x="9982835" y="65554225"/>
          <a:ext cx="675640" cy="676275"/>
        </a:xfrm>
        <a:prstGeom prst="rect">
          <a:avLst/>
        </a:prstGeom>
      </xdr:spPr>
    </xdr:pic>
  </etc:cellImage>
  <etc:cellImage>
    <xdr:pic>
      <xdr:nvPicPr>
        <xdr:cNvPr id="104" name="ID_40542ECED0E2485E9A6932B21F390AA0"/>
        <xdr:cNvPicPr>
          <a:picLocks noChangeAspect="1"/>
        </xdr:cNvPicPr>
      </xdr:nvPicPr>
      <xdr:blipFill>
        <a:blip r:embed="rId77"/>
        <a:stretch>
          <a:fillRect/>
        </a:stretch>
      </xdr:blipFill>
      <xdr:spPr>
        <a:xfrm>
          <a:off x="10011410" y="49646205"/>
          <a:ext cx="1234440" cy="387350"/>
        </a:xfrm>
        <a:prstGeom prst="rect">
          <a:avLst/>
        </a:prstGeom>
      </xdr:spPr>
    </xdr:pic>
  </etc:cellImage>
  <etc:cellImage>
    <xdr:pic>
      <xdr:nvPicPr>
        <xdr:cNvPr id="105" name="ID_6236ADE129464948BABAAC752BEA529F"/>
        <xdr:cNvPicPr>
          <a:picLocks noChangeAspect="1"/>
        </xdr:cNvPicPr>
      </xdr:nvPicPr>
      <xdr:blipFill>
        <a:blip r:embed="rId78"/>
        <a:stretch>
          <a:fillRect/>
        </a:stretch>
      </xdr:blipFill>
      <xdr:spPr>
        <a:xfrm>
          <a:off x="10208260" y="66380360"/>
          <a:ext cx="709295" cy="465455"/>
        </a:xfrm>
        <a:prstGeom prst="rect">
          <a:avLst/>
        </a:prstGeom>
        <a:noFill/>
        <a:ln w="9525">
          <a:noFill/>
        </a:ln>
      </xdr:spPr>
    </xdr:pic>
  </etc:cellImage>
  <etc:cellImage>
    <xdr:pic>
      <xdr:nvPicPr>
        <xdr:cNvPr id="106" name="ID_D9E11E5ED04B47B4AFA89066CB524F83"/>
        <xdr:cNvPicPr>
          <a:picLocks noChangeAspect="1"/>
        </xdr:cNvPicPr>
      </xdr:nvPicPr>
      <xdr:blipFill>
        <a:blip r:embed="rId79"/>
        <a:stretch>
          <a:fillRect/>
        </a:stretch>
      </xdr:blipFill>
      <xdr:spPr>
        <a:xfrm rot="10800000" flipH="1" flipV="1">
          <a:off x="10003155" y="50695225"/>
          <a:ext cx="571500" cy="779780"/>
        </a:xfrm>
        <a:prstGeom prst="rect">
          <a:avLst/>
        </a:prstGeom>
      </xdr:spPr>
    </xdr:pic>
  </etc:cellImage>
  <etc:cellImage>
    <xdr:pic>
      <xdr:nvPicPr>
        <xdr:cNvPr id="107" name="ID_F5297A75854B44A58F6D4B424C351DE6"/>
        <xdr:cNvPicPr>
          <a:picLocks noChangeAspect="1"/>
        </xdr:cNvPicPr>
      </xdr:nvPicPr>
      <xdr:blipFill>
        <a:blip r:embed="rId80"/>
        <a:stretch>
          <a:fillRect/>
        </a:stretch>
      </xdr:blipFill>
      <xdr:spPr>
        <a:xfrm>
          <a:off x="10021570" y="68089780"/>
          <a:ext cx="887095" cy="725805"/>
        </a:xfrm>
        <a:prstGeom prst="rect">
          <a:avLst/>
        </a:prstGeom>
      </xdr:spPr>
    </xdr:pic>
  </etc:cellImage>
  <etc:cellImage>
    <xdr:pic>
      <xdr:nvPicPr>
        <xdr:cNvPr id="108" name="ID_169E2AD634AF442386D1C5CA9CA1D699"/>
        <xdr:cNvPicPr>
          <a:picLocks noChangeAspect="1"/>
        </xdr:cNvPicPr>
      </xdr:nvPicPr>
      <xdr:blipFill>
        <a:blip r:embed="rId81"/>
        <a:stretch>
          <a:fillRect/>
        </a:stretch>
      </xdr:blipFill>
      <xdr:spPr>
        <a:xfrm>
          <a:off x="10093325" y="52484655"/>
          <a:ext cx="433705" cy="603250"/>
        </a:xfrm>
        <a:prstGeom prst="rect">
          <a:avLst/>
        </a:prstGeom>
      </xdr:spPr>
    </xdr:pic>
  </etc:cellImage>
  <etc:cellImage>
    <xdr:pic>
      <xdr:nvPicPr>
        <xdr:cNvPr id="109" name="ID_87C3E90EB58644D5847883D3EBFAAA26"/>
        <xdr:cNvPicPr>
          <a:picLocks noChangeAspect="1"/>
        </xdr:cNvPicPr>
      </xdr:nvPicPr>
      <xdr:blipFill>
        <a:blip r:embed="rId82"/>
        <a:srcRect l="9039" t="26211" r="8711" b="27391"/>
        <a:stretch>
          <a:fillRect/>
        </a:stretch>
      </xdr:blipFill>
      <xdr:spPr>
        <a:xfrm>
          <a:off x="10033635" y="68978780"/>
          <a:ext cx="916305" cy="683895"/>
        </a:xfrm>
        <a:prstGeom prst="rect">
          <a:avLst/>
        </a:prstGeom>
      </xdr:spPr>
    </xdr:pic>
  </etc:cellImage>
  <etc:cellImage>
    <xdr:pic>
      <xdr:nvPicPr>
        <xdr:cNvPr id="110" name="ID_C2F3AA0D2DE1497EBD90C3137CD69AF7"/>
        <xdr:cNvPicPr>
          <a:picLocks noChangeAspect="1"/>
        </xdr:cNvPicPr>
      </xdr:nvPicPr>
      <xdr:blipFill>
        <a:blip r:embed="rId83"/>
        <a:stretch>
          <a:fillRect/>
        </a:stretch>
      </xdr:blipFill>
      <xdr:spPr>
        <a:xfrm>
          <a:off x="9977755" y="53189505"/>
          <a:ext cx="674370" cy="730250"/>
        </a:xfrm>
        <a:prstGeom prst="rect">
          <a:avLst/>
        </a:prstGeom>
      </xdr:spPr>
    </xdr:pic>
  </etc:cellImage>
  <etc:cellImage>
    <xdr:pic>
      <xdr:nvPicPr>
        <xdr:cNvPr id="111" name="ID_3486116F6892486BB732ECF1523C0C26"/>
        <xdr:cNvPicPr>
          <a:picLocks noChangeAspect="1" noChangeArrowheads="1"/>
        </xdr:cNvPicPr>
      </xdr:nvPicPr>
      <xdr:blipFill>
        <a:blip r:embed="rId84"/>
        <a:srcRect l="26425" t="14373" r="24615" b="10035"/>
        <a:stretch>
          <a:fillRect/>
        </a:stretch>
      </xdr:blipFill>
      <xdr:spPr>
        <a:xfrm>
          <a:off x="10005060" y="69809360"/>
          <a:ext cx="687070" cy="1095375"/>
        </a:xfrm>
        <a:prstGeom prst="rect">
          <a:avLst/>
        </a:prstGeom>
        <a:noFill/>
        <a:extLst>
          <a:ext uri="{909E8E84-426E-40DD-AFC4-6F175D3DCCD1}">
            <a14:hiddenFill xmlns:a14="http://schemas.microsoft.com/office/drawing/2010/main">
              <a:solidFill>
                <a:srgbClr val="FFFFFF"/>
              </a:solidFill>
            </a14:hiddenFill>
          </a:ext>
        </a:extLst>
      </xdr:spPr>
    </xdr:pic>
  </etc:cellImage>
  <etc:cellImage>
    <xdr:pic>
      <xdr:nvPicPr>
        <xdr:cNvPr id="112" name="ID_BD0000D83E96431F9479A80D007AC3F8"/>
        <xdr:cNvPicPr>
          <a:picLocks noChangeAspect="1"/>
        </xdr:cNvPicPr>
      </xdr:nvPicPr>
      <xdr:blipFill>
        <a:blip r:embed="rId85"/>
        <a:stretch>
          <a:fillRect/>
        </a:stretch>
      </xdr:blipFill>
      <xdr:spPr>
        <a:xfrm>
          <a:off x="10045700" y="54030245"/>
          <a:ext cx="720090" cy="904875"/>
        </a:xfrm>
        <a:prstGeom prst="rect">
          <a:avLst/>
        </a:prstGeom>
      </xdr:spPr>
    </xdr:pic>
  </etc:cellImage>
  <etc:cellImage>
    <xdr:pic>
      <xdr:nvPicPr>
        <xdr:cNvPr id="113" name="ID_CF251B72140A4DA595B7B1C8D4ADC7C6"/>
        <xdr:cNvPicPr>
          <a:picLocks noChangeAspect="1"/>
        </xdr:cNvPicPr>
      </xdr:nvPicPr>
      <xdr:blipFill>
        <a:blip r:embed="rId86"/>
        <a:stretch>
          <a:fillRect/>
        </a:stretch>
      </xdr:blipFill>
      <xdr:spPr>
        <a:xfrm>
          <a:off x="10062210" y="55180865"/>
          <a:ext cx="1012825" cy="819150"/>
        </a:xfrm>
        <a:prstGeom prst="rect">
          <a:avLst/>
        </a:prstGeom>
      </xdr:spPr>
    </xdr:pic>
  </etc:cellImage>
  <etc:cellImage>
    <xdr:pic>
      <xdr:nvPicPr>
        <xdr:cNvPr id="114" name="ID_EC5DD1BA09AA4717B905C5D3B003C7BA" descr="cdd51604a4ea1c0b36494f05f213a6f"/>
        <xdr:cNvPicPr>
          <a:picLocks noChangeAspect="1"/>
        </xdr:cNvPicPr>
      </xdr:nvPicPr>
      <xdr:blipFill>
        <a:blip r:embed="rId87"/>
        <a:srcRect l="13218" t="31471" b="19967"/>
        <a:stretch>
          <a:fillRect/>
        </a:stretch>
      </xdr:blipFill>
      <xdr:spPr>
        <a:xfrm>
          <a:off x="9988550" y="56156860"/>
          <a:ext cx="831850" cy="465455"/>
        </a:xfrm>
        <a:prstGeom prst="rect">
          <a:avLst/>
        </a:prstGeom>
      </xdr:spPr>
    </xdr:pic>
  </etc:cellImage>
  <etc:cellImage>
    <xdr:pic>
      <xdr:nvPicPr>
        <xdr:cNvPr id="115" name="ID_B5DFB2021DBE4F6B8D37E344CA11348A"/>
        <xdr:cNvPicPr>
          <a:picLocks noChangeAspect="1"/>
        </xdr:cNvPicPr>
      </xdr:nvPicPr>
      <xdr:blipFill>
        <a:blip r:embed="rId88"/>
        <a:stretch>
          <a:fillRect/>
        </a:stretch>
      </xdr:blipFill>
      <xdr:spPr>
        <a:xfrm>
          <a:off x="10014585" y="56801385"/>
          <a:ext cx="741045" cy="826770"/>
        </a:xfrm>
        <a:prstGeom prst="rect">
          <a:avLst/>
        </a:prstGeom>
      </xdr:spPr>
    </xdr:pic>
  </etc:cellImage>
  <etc:cellImage>
    <xdr:pic>
      <xdr:nvPicPr>
        <xdr:cNvPr id="117" name="ID_6D2983A7B6D64DD4A05A5EA129CBA2F5"/>
        <xdr:cNvPicPr>
          <a:picLocks noChangeAspect="1"/>
        </xdr:cNvPicPr>
      </xdr:nvPicPr>
      <xdr:blipFill>
        <a:blip r:embed="rId89"/>
        <a:srcRect l="5602" r="14934" b="17531"/>
        <a:stretch>
          <a:fillRect/>
        </a:stretch>
      </xdr:blipFill>
      <xdr:spPr>
        <a:xfrm>
          <a:off x="9976485" y="59128660"/>
          <a:ext cx="789305" cy="554355"/>
        </a:xfrm>
        <a:prstGeom prst="rect">
          <a:avLst/>
        </a:prstGeom>
        <a:noFill/>
        <a:ln w="9525">
          <a:noFill/>
        </a:ln>
      </xdr:spPr>
    </xdr:pic>
  </etc:cellImage>
  <etc:cellImage>
    <xdr:pic>
      <xdr:nvPicPr>
        <xdr:cNvPr id="118" name="ID_DC7D5A476F204E9F9DE396984519E38F" descr="c89876c345d347c1233dff097b58f46"/>
        <xdr:cNvPicPr>
          <a:picLocks noChangeAspect="1"/>
        </xdr:cNvPicPr>
      </xdr:nvPicPr>
      <xdr:blipFill>
        <a:blip r:embed="rId90"/>
        <a:stretch>
          <a:fillRect/>
        </a:stretch>
      </xdr:blipFill>
      <xdr:spPr>
        <a:xfrm>
          <a:off x="10027285" y="59848115"/>
          <a:ext cx="699770" cy="593725"/>
        </a:xfrm>
        <a:prstGeom prst="rect">
          <a:avLst/>
        </a:prstGeom>
      </xdr:spPr>
    </xdr:pic>
  </etc:cellImage>
  <etc:cellImage>
    <xdr:pic>
      <xdr:nvPicPr>
        <xdr:cNvPr id="119" name="ID_015CF1FE57BE4A0D8D5DE7DF414022E9" descr="94cf06cefd8be96c3d6e2260c417454"/>
        <xdr:cNvPicPr>
          <a:picLocks noChangeAspect="1"/>
        </xdr:cNvPicPr>
      </xdr:nvPicPr>
      <xdr:blipFill>
        <a:blip r:embed="rId91"/>
        <a:stretch>
          <a:fillRect/>
        </a:stretch>
      </xdr:blipFill>
      <xdr:spPr>
        <a:xfrm>
          <a:off x="10033000" y="60530105"/>
          <a:ext cx="786130" cy="546735"/>
        </a:xfrm>
        <a:prstGeom prst="rect">
          <a:avLst/>
        </a:prstGeom>
      </xdr:spPr>
    </xdr:pic>
  </etc:cellImage>
  <etc:cellImage>
    <xdr:pic>
      <xdr:nvPicPr>
        <xdr:cNvPr id="120" name="ID_9EFB5EF5DF04473DBBA0CF9045F288EC" descr="973adbe817cd93a6fd5fb1cbc777741"/>
        <xdr:cNvPicPr>
          <a:picLocks noChangeAspect="1"/>
        </xdr:cNvPicPr>
      </xdr:nvPicPr>
      <xdr:blipFill>
        <a:blip r:embed="rId92"/>
        <a:stretch>
          <a:fillRect/>
        </a:stretch>
      </xdr:blipFill>
      <xdr:spPr>
        <a:xfrm>
          <a:off x="10175240" y="62400815"/>
          <a:ext cx="879475" cy="837565"/>
        </a:xfrm>
        <a:prstGeom prst="rect">
          <a:avLst/>
        </a:prstGeom>
      </xdr:spPr>
    </xdr:pic>
  </etc:cellImage>
  <etc:cellImage>
    <xdr:pic>
      <xdr:nvPicPr>
        <xdr:cNvPr id="121" name="ID_1ABEEFC4EEEE42048A23A708694A2ADD"/>
        <xdr:cNvPicPr>
          <a:picLocks noChangeAspect="1"/>
        </xdr:cNvPicPr>
      </xdr:nvPicPr>
      <xdr:blipFill>
        <a:blip r:embed="rId93"/>
        <a:srcRect l="43611" t="12496" r="16162" b="44442"/>
        <a:stretch>
          <a:fillRect/>
        </a:stretch>
      </xdr:blipFill>
      <xdr:spPr>
        <a:xfrm rot="5400000">
          <a:off x="10140950" y="63726695"/>
          <a:ext cx="650875" cy="919480"/>
        </a:xfrm>
        <a:prstGeom prst="rect">
          <a:avLst/>
        </a:prstGeom>
      </xdr:spPr>
    </xdr:pic>
  </etc:cellImage>
  <etc:cellImage>
    <xdr:pic>
      <xdr:nvPicPr>
        <xdr:cNvPr id="122" name="ID_37F27564EA3F4F1688ABC06C727F7550"/>
        <xdr:cNvPicPr>
          <a:picLocks noChangeAspect="1"/>
        </xdr:cNvPicPr>
      </xdr:nvPicPr>
      <xdr:blipFill>
        <a:blip r:embed="rId94"/>
        <a:srcRect l="1879" t="16992" r="689" b="44204"/>
        <a:stretch>
          <a:fillRect/>
        </a:stretch>
      </xdr:blipFill>
      <xdr:spPr>
        <a:xfrm>
          <a:off x="9989820" y="64684910"/>
          <a:ext cx="913130" cy="743585"/>
        </a:xfrm>
        <a:prstGeom prst="rect">
          <a:avLst/>
        </a:prstGeom>
      </xdr:spPr>
    </xdr:pic>
  </etc:cellImage>
  <etc:cellImage>
    <xdr:pic>
      <xdr:nvPicPr>
        <xdr:cNvPr id="123" name="ID_A74A94B004624F0B9DC871FC6B515BC8"/>
        <xdr:cNvPicPr>
          <a:picLocks noChangeAspect="1"/>
        </xdr:cNvPicPr>
      </xdr:nvPicPr>
      <xdr:blipFill>
        <a:blip r:embed="rId95"/>
        <a:stretch>
          <a:fillRect/>
        </a:stretch>
      </xdr:blipFill>
      <xdr:spPr>
        <a:xfrm>
          <a:off x="10015220" y="71046975"/>
          <a:ext cx="687070" cy="681990"/>
        </a:xfrm>
        <a:prstGeom prst="rect">
          <a:avLst/>
        </a:prstGeom>
        <a:noFill/>
        <a:ln w="9525">
          <a:noFill/>
        </a:ln>
      </xdr:spPr>
    </xdr:pic>
  </etc:cellImage>
  <etc:cellImage>
    <xdr:pic>
      <xdr:nvPicPr>
        <xdr:cNvPr id="124" name="ID_93E15B1D93964B189D99E60720266AED" descr="483066365d3de7325ad826ac7e02fea"/>
        <xdr:cNvPicPr>
          <a:picLocks noChangeAspect="1"/>
        </xdr:cNvPicPr>
      </xdr:nvPicPr>
      <xdr:blipFill>
        <a:blip r:embed="rId96"/>
        <a:stretch>
          <a:fillRect/>
        </a:stretch>
      </xdr:blipFill>
      <xdr:spPr>
        <a:xfrm>
          <a:off x="10004425" y="71861045"/>
          <a:ext cx="737870" cy="681355"/>
        </a:xfrm>
        <a:prstGeom prst="rect">
          <a:avLst/>
        </a:prstGeom>
      </xdr:spPr>
    </xdr:pic>
  </etc:cellImage>
  <etc:cellImage>
    <xdr:pic>
      <xdr:nvPicPr>
        <xdr:cNvPr id="125" name="ID_38561B3D7BD3462B97A0E6D302170060" descr="3f8ce3829ffea6b332b87462d4163f0"/>
        <xdr:cNvPicPr>
          <a:picLocks noChangeAspect="1"/>
        </xdr:cNvPicPr>
      </xdr:nvPicPr>
      <xdr:blipFill>
        <a:blip r:embed="rId97"/>
        <a:stretch>
          <a:fillRect/>
        </a:stretch>
      </xdr:blipFill>
      <xdr:spPr>
        <a:xfrm>
          <a:off x="10146665" y="72754490"/>
          <a:ext cx="1227455" cy="668655"/>
        </a:xfrm>
        <a:prstGeom prst="rect">
          <a:avLst/>
        </a:prstGeom>
      </xdr:spPr>
    </xdr:pic>
  </etc:cellImage>
  <etc:cellImage>
    <xdr:pic>
      <xdr:nvPicPr>
        <xdr:cNvPr id="127" name="ID_246E0EDA2DAF4047ADA3AE69E4CDE6D0"/>
        <xdr:cNvPicPr>
          <a:picLocks noChangeAspect="1"/>
        </xdr:cNvPicPr>
      </xdr:nvPicPr>
      <xdr:blipFill>
        <a:blip r:embed="rId98"/>
        <a:stretch>
          <a:fillRect/>
        </a:stretch>
      </xdr:blipFill>
      <xdr:spPr>
        <a:xfrm>
          <a:off x="9750425" y="5027295"/>
          <a:ext cx="1066800" cy="944245"/>
        </a:xfrm>
        <a:prstGeom prst="rect">
          <a:avLst/>
        </a:prstGeom>
      </xdr:spPr>
    </xdr:pic>
  </etc:cellImage>
  <etc:cellImage>
    <xdr:pic>
      <xdr:nvPicPr>
        <xdr:cNvPr id="136" name="ID_2616199DFA504EA2A3D5385DB627B6D8" descr="ce759b69a4bca07d671397ed8ba473d"/>
        <xdr:cNvPicPr>
          <a:picLocks noChangeAspect="1"/>
        </xdr:cNvPicPr>
      </xdr:nvPicPr>
      <xdr:blipFill>
        <a:blip r:embed="rId99"/>
        <a:stretch>
          <a:fillRect/>
        </a:stretch>
      </xdr:blipFill>
      <xdr:spPr>
        <a:xfrm>
          <a:off x="13449300" y="30944185"/>
          <a:ext cx="725805" cy="678180"/>
        </a:xfrm>
        <a:prstGeom prst="rect">
          <a:avLst/>
        </a:prstGeom>
        <a:noFill/>
        <a:ln w="9525">
          <a:noFill/>
        </a:ln>
      </xdr:spPr>
    </xdr:pic>
  </etc:cellImage>
  <etc:cellImage>
    <xdr:pic>
      <xdr:nvPicPr>
        <xdr:cNvPr id="139" name="ID_279A9EC5A20F49D581A053B665D9B60E"/>
        <xdr:cNvPicPr>
          <a:picLocks noChangeAspect="1"/>
        </xdr:cNvPicPr>
      </xdr:nvPicPr>
      <xdr:blipFill>
        <a:blip r:embed="rId100"/>
        <a:stretch>
          <a:fillRect/>
        </a:stretch>
      </xdr:blipFill>
      <xdr:spPr>
        <a:xfrm>
          <a:off x="13399135" y="14297660"/>
          <a:ext cx="994410" cy="1326515"/>
        </a:xfrm>
        <a:prstGeom prst="rect">
          <a:avLst/>
        </a:prstGeom>
        <a:noFill/>
        <a:ln w="9525">
          <a:noFill/>
        </a:ln>
      </xdr:spPr>
    </xdr:pic>
  </etc:cellImage>
  <etc:cellImage>
    <xdr:pic>
      <xdr:nvPicPr>
        <xdr:cNvPr id="140" name="ID_2F22248C7B1649BEBBB315CAA50920E0"/>
        <xdr:cNvPicPr>
          <a:picLocks noChangeAspect="1"/>
        </xdr:cNvPicPr>
      </xdr:nvPicPr>
      <xdr:blipFill>
        <a:blip r:embed="rId101"/>
        <a:stretch>
          <a:fillRect/>
        </a:stretch>
      </xdr:blipFill>
      <xdr:spPr>
        <a:xfrm>
          <a:off x="13258800" y="32329755"/>
          <a:ext cx="972185" cy="1060450"/>
        </a:xfrm>
        <a:prstGeom prst="rect">
          <a:avLst/>
        </a:prstGeom>
        <a:noFill/>
        <a:ln w="9525">
          <a:noFill/>
        </a:ln>
      </xdr:spPr>
    </xdr:pic>
  </etc:cellImage>
  <etc:cellImage>
    <xdr:pic>
      <xdr:nvPicPr>
        <xdr:cNvPr id="141" name="ID_745D148329C64F70B04BE5D150397736"/>
        <xdr:cNvPicPr>
          <a:picLocks noChangeAspect="1"/>
        </xdr:cNvPicPr>
      </xdr:nvPicPr>
      <xdr:blipFill>
        <a:blip r:embed="rId102"/>
        <a:stretch>
          <a:fillRect/>
        </a:stretch>
      </xdr:blipFill>
      <xdr:spPr>
        <a:xfrm>
          <a:off x="13559155" y="66884550"/>
          <a:ext cx="638810" cy="565150"/>
        </a:xfrm>
        <a:prstGeom prst="rect">
          <a:avLst/>
        </a:prstGeom>
        <a:noFill/>
        <a:ln w="9525">
          <a:noFill/>
        </a:ln>
      </xdr:spPr>
    </xdr:pic>
  </etc:cellImage>
  <etc:cellImage>
    <xdr:pic>
      <xdr:nvPicPr>
        <xdr:cNvPr id="144" name="ID_8A0834DF7B83445D9325C0EBC46EE444"/>
        <xdr:cNvPicPr>
          <a:picLocks noChangeAspect="1"/>
        </xdr:cNvPicPr>
      </xdr:nvPicPr>
      <xdr:blipFill>
        <a:blip r:embed="rId103"/>
        <a:srcRect l="-1008" t="23518" r="1008"/>
        <a:stretch>
          <a:fillRect/>
        </a:stretch>
      </xdr:blipFill>
      <xdr:spPr>
        <a:xfrm>
          <a:off x="13301980" y="20065365"/>
          <a:ext cx="1071245" cy="778510"/>
        </a:xfrm>
        <a:prstGeom prst="rect">
          <a:avLst/>
        </a:prstGeom>
        <a:noFill/>
        <a:ln w="9525">
          <a:noFill/>
        </a:ln>
      </xdr:spPr>
    </xdr:pic>
  </etc:cellImage>
  <etc:cellImage>
    <xdr:pic>
      <xdr:nvPicPr>
        <xdr:cNvPr id="145" name="ID_1E9E1F023D4B4F6D96B18E17AD4042AA"/>
        <xdr:cNvPicPr>
          <a:picLocks noChangeAspect="1"/>
        </xdr:cNvPicPr>
      </xdr:nvPicPr>
      <xdr:blipFill>
        <a:blip r:embed="rId104"/>
        <a:stretch>
          <a:fillRect/>
        </a:stretch>
      </xdr:blipFill>
      <xdr:spPr>
        <a:xfrm>
          <a:off x="13474065" y="35895280"/>
          <a:ext cx="897255" cy="937895"/>
        </a:xfrm>
        <a:prstGeom prst="rect">
          <a:avLst/>
        </a:prstGeom>
      </xdr:spPr>
    </xdr:pic>
  </etc:cellImage>
  <etc:cellImage>
    <xdr:pic>
      <xdr:nvPicPr>
        <xdr:cNvPr id="150" name="ID_2E87142653FE4494A576A02873656398"/>
        <xdr:cNvPicPr>
          <a:picLocks noChangeAspect="1"/>
        </xdr:cNvPicPr>
      </xdr:nvPicPr>
      <xdr:blipFill>
        <a:blip r:embed="rId105"/>
        <a:stretch>
          <a:fillRect/>
        </a:stretch>
      </xdr:blipFill>
      <xdr:spPr>
        <a:xfrm>
          <a:off x="13252450" y="75220830"/>
          <a:ext cx="1310005" cy="1381760"/>
        </a:xfrm>
        <a:prstGeom prst="rect">
          <a:avLst/>
        </a:prstGeom>
      </xdr:spPr>
    </xdr:pic>
  </etc:cellImage>
  <etc:cellImage>
    <xdr:pic>
      <xdr:nvPicPr>
        <xdr:cNvPr id="151" name="ID_5CF930B9CF844DABA5D3B44E3F3F4F46"/>
        <xdr:cNvPicPr>
          <a:picLocks noChangeAspect="1"/>
        </xdr:cNvPicPr>
      </xdr:nvPicPr>
      <xdr:blipFill>
        <a:blip r:embed="rId106"/>
        <a:stretch>
          <a:fillRect/>
        </a:stretch>
      </xdr:blipFill>
      <xdr:spPr>
        <a:xfrm>
          <a:off x="13366115" y="48803560"/>
          <a:ext cx="652780" cy="641350"/>
        </a:xfrm>
        <a:prstGeom prst="rect">
          <a:avLst/>
        </a:prstGeom>
        <a:noFill/>
        <a:ln w="9525">
          <a:noFill/>
        </a:ln>
      </xdr:spPr>
    </xdr:pic>
  </etc:cellImage>
  <etc:cellImage>
    <xdr:pic>
      <xdr:nvPicPr>
        <xdr:cNvPr id="152" name="ID_20DAD3E5DDD7418283F2782E312D2FC9"/>
        <xdr:cNvPicPr>
          <a:picLocks noChangeAspect="1"/>
        </xdr:cNvPicPr>
      </xdr:nvPicPr>
      <xdr:blipFill>
        <a:blip r:embed="rId107"/>
        <a:stretch>
          <a:fillRect/>
        </a:stretch>
      </xdr:blipFill>
      <xdr:spPr>
        <a:xfrm>
          <a:off x="13336270" y="50845720"/>
          <a:ext cx="787400" cy="633095"/>
        </a:xfrm>
        <a:prstGeom prst="rect">
          <a:avLst/>
        </a:prstGeom>
        <a:noFill/>
        <a:ln w="9525">
          <a:noFill/>
        </a:ln>
      </xdr:spPr>
    </xdr:pic>
  </etc:cellImage>
  <etc:cellImage>
    <xdr:pic>
      <xdr:nvPicPr>
        <xdr:cNvPr id="153" name="ID_F7CBBACD00934F91AA18703E4303426E" descr="f2f50eae968f9ac513c09f67c469b30"/>
        <xdr:cNvPicPr>
          <a:picLocks noChangeAspect="1"/>
        </xdr:cNvPicPr>
      </xdr:nvPicPr>
      <xdr:blipFill>
        <a:blip r:embed="rId108"/>
        <a:stretch>
          <a:fillRect/>
        </a:stretch>
      </xdr:blipFill>
      <xdr:spPr>
        <a:xfrm>
          <a:off x="13377545" y="51612165"/>
          <a:ext cx="720725" cy="728345"/>
        </a:xfrm>
        <a:prstGeom prst="rect">
          <a:avLst/>
        </a:prstGeom>
      </xdr:spPr>
    </xdr:pic>
  </etc:cellImage>
  <etc:cellImage>
    <xdr:pic>
      <xdr:nvPicPr>
        <xdr:cNvPr id="154" name="ID_96E310ABF6EC4891B6DAA506949BF8E3"/>
        <xdr:cNvPicPr>
          <a:picLocks noChangeAspect="1"/>
        </xdr:cNvPicPr>
      </xdr:nvPicPr>
      <xdr:blipFill>
        <a:blip r:embed="rId109"/>
        <a:stretch>
          <a:fillRect/>
        </a:stretch>
      </xdr:blipFill>
      <xdr:spPr>
        <a:xfrm>
          <a:off x="13315315" y="53046630"/>
          <a:ext cx="878205" cy="749300"/>
        </a:xfrm>
        <a:prstGeom prst="rect">
          <a:avLst/>
        </a:prstGeom>
      </xdr:spPr>
    </xdr:pic>
  </etc:cellImage>
  <etc:cellImage>
    <xdr:pic>
      <xdr:nvPicPr>
        <xdr:cNvPr id="155" name="ID_4B6140D616604E1A8EFD8FFEAE1544E8"/>
        <xdr:cNvPicPr>
          <a:picLocks noChangeAspect="1"/>
        </xdr:cNvPicPr>
      </xdr:nvPicPr>
      <xdr:blipFill>
        <a:blip r:embed="rId110"/>
        <a:stretch>
          <a:fillRect/>
        </a:stretch>
      </xdr:blipFill>
      <xdr:spPr>
        <a:xfrm>
          <a:off x="13371195" y="57207150"/>
          <a:ext cx="814070" cy="792480"/>
        </a:xfrm>
        <a:prstGeom prst="rect">
          <a:avLst/>
        </a:prstGeom>
      </xdr:spPr>
    </xdr:pic>
  </etc:cellImage>
  <etc:cellImage>
    <xdr:pic>
      <xdr:nvPicPr>
        <xdr:cNvPr id="156" name="ID_2647E6A9B69746B184809BB6A5FCA335"/>
        <xdr:cNvPicPr>
          <a:picLocks noChangeAspect="1"/>
        </xdr:cNvPicPr>
      </xdr:nvPicPr>
      <xdr:blipFill>
        <a:blip r:embed="rId111"/>
        <a:stretch>
          <a:fillRect/>
        </a:stretch>
      </xdr:blipFill>
      <xdr:spPr>
        <a:xfrm>
          <a:off x="13442315" y="64043560"/>
          <a:ext cx="758825" cy="958215"/>
        </a:xfrm>
        <a:prstGeom prst="rect">
          <a:avLst/>
        </a:prstGeom>
        <a:noFill/>
        <a:ln w="9525">
          <a:noFill/>
        </a:ln>
      </xdr:spPr>
    </xdr:pic>
  </etc:cellImage>
  <etc:cellImage>
    <xdr:pic>
      <xdr:nvPicPr>
        <xdr:cNvPr id="158" name="ID_13468BA89E0442F49E2C054E7B007387" descr="323c18ffe3ff79b5fd4a00f7c74c963"/>
        <xdr:cNvPicPr>
          <a:picLocks noChangeAspect="1" noChangeArrowheads="1"/>
        </xdr:cNvPicPr>
      </xdr:nvPicPr>
      <xdr:blipFill>
        <a:blip r:embed="rId112"/>
        <a:srcRect/>
        <a:stretch>
          <a:fillRect/>
        </a:stretch>
      </xdr:blipFill>
      <xdr:spPr>
        <a:xfrm>
          <a:off x="16042005" y="2228215"/>
          <a:ext cx="1122045" cy="1035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160" name="ID_41D3EEEFD9B342AD9D465FAEA2EA0DF2" descr="e3bd5553de99d616279c4f2557c427b"/>
        <xdr:cNvPicPr>
          <a:picLocks noChangeAspect="1" noChangeArrowheads="1"/>
        </xdr:cNvPicPr>
      </xdr:nvPicPr>
      <xdr:blipFill>
        <a:blip r:embed="rId113"/>
        <a:srcRect/>
        <a:stretch>
          <a:fillRect/>
        </a:stretch>
      </xdr:blipFill>
      <xdr:spPr>
        <a:xfrm>
          <a:off x="16022955" y="3333750"/>
          <a:ext cx="113474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161" name="ID_3294763BD10B425783AFF9C819E0660E" descr="597c88271c6ac82a90f25d32bbddbac"/>
        <xdr:cNvPicPr>
          <a:picLocks noChangeAspect="1" noChangeArrowheads="1"/>
        </xdr:cNvPicPr>
      </xdr:nvPicPr>
      <xdr:blipFill>
        <a:blip r:embed="rId114"/>
        <a:srcRect/>
        <a:stretch>
          <a:fillRect/>
        </a:stretch>
      </xdr:blipFill>
      <xdr:spPr>
        <a:xfrm>
          <a:off x="16052165" y="5654040"/>
          <a:ext cx="1108075" cy="993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162" name="ID_878D4D949E9A424B8015999EB77CD334" descr="QQ图片20230529105813"/>
        <xdr:cNvPicPr/>
      </xdr:nvPicPr>
      <xdr:blipFill>
        <a:blip r:embed="rId115"/>
        <a:srcRect/>
        <a:stretch>
          <a:fillRect/>
        </a:stretch>
      </xdr:blipFill>
      <xdr:spPr>
        <a:xfrm>
          <a:off x="13999845" y="17433925"/>
          <a:ext cx="2125345" cy="1028700"/>
        </a:xfrm>
        <a:prstGeom prst="rect">
          <a:avLst/>
        </a:prstGeom>
        <a:noFill/>
        <a:ln>
          <a:noFill/>
        </a:ln>
        <a:effectLst/>
      </xdr:spPr>
    </xdr:pic>
  </etc:cellImage>
  <etc:cellImage>
    <xdr:pic>
      <xdr:nvPicPr>
        <xdr:cNvPr id="163" name="ID_543D570F13514542BCDF26E81730FC55" descr="QQ图片20230529105807"/>
        <xdr:cNvPicPr/>
      </xdr:nvPicPr>
      <xdr:blipFill>
        <a:blip r:embed="rId116"/>
        <a:srcRect/>
        <a:stretch>
          <a:fillRect/>
        </a:stretch>
      </xdr:blipFill>
      <xdr:spPr>
        <a:xfrm>
          <a:off x="13999845" y="14236700"/>
          <a:ext cx="2125345" cy="1635760"/>
        </a:xfrm>
        <a:prstGeom prst="rect">
          <a:avLst/>
        </a:prstGeom>
        <a:noFill/>
        <a:ln>
          <a:noFill/>
        </a:ln>
        <a:effectLst/>
      </xdr:spPr>
    </xdr:pic>
  </etc:cellImage>
  <etc:cellImage>
    <xdr:pic>
      <xdr:nvPicPr>
        <xdr:cNvPr id="164" name="ID_05398AC940DC4D21A185DC4D34FAB52E" descr="QQ图片20230529105818"/>
        <xdr:cNvPicPr/>
      </xdr:nvPicPr>
      <xdr:blipFill>
        <a:blip r:embed="rId117"/>
        <a:srcRect/>
        <a:stretch>
          <a:fillRect/>
        </a:stretch>
      </xdr:blipFill>
      <xdr:spPr>
        <a:xfrm>
          <a:off x="14084300" y="25165685"/>
          <a:ext cx="2037080" cy="1363345"/>
        </a:xfrm>
        <a:prstGeom prst="rect">
          <a:avLst/>
        </a:prstGeom>
        <a:noFill/>
        <a:ln>
          <a:noFill/>
        </a:ln>
        <a:effectLst/>
      </xdr:spPr>
    </xdr:pic>
  </etc:cellImage>
  <etc:cellImage>
    <xdr:pic>
      <xdr:nvPicPr>
        <xdr:cNvPr id="165" name="ID_ABAFEAD3CCBF4F03BFD2CC0711A9753A" descr="4D53600A15FE957E467B0F9D27A4B4FA"/>
        <xdr:cNvPicPr/>
      </xdr:nvPicPr>
      <xdr:blipFill>
        <a:blip r:embed="rId118"/>
        <a:srcRect/>
        <a:stretch>
          <a:fillRect/>
        </a:stretch>
      </xdr:blipFill>
      <xdr:spPr>
        <a:xfrm>
          <a:off x="14139545" y="101162485"/>
          <a:ext cx="1388110" cy="1313180"/>
        </a:xfrm>
        <a:prstGeom prst="rect">
          <a:avLst/>
        </a:prstGeom>
        <a:noFill/>
        <a:ln w="9525" cap="flat" cmpd="sng">
          <a:noFill/>
          <a:prstDash val="solid"/>
          <a:miter/>
        </a:ln>
        <a:effectLst/>
      </xdr:spPr>
    </xdr:pic>
  </etc:cellImage>
  <etc:cellImage>
    <xdr:pic>
      <xdr:nvPicPr>
        <xdr:cNvPr id="166" name="ID_70D73249937A48C18B0C72CA4CAD6DE3" descr="Screenshot_20230529_084712"/>
        <xdr:cNvPicPr/>
      </xdr:nvPicPr>
      <xdr:blipFill>
        <a:blip r:embed="rId119"/>
        <a:srcRect l="28621" t="27415" r="26756" b="27415"/>
        <a:stretch>
          <a:fillRect/>
        </a:stretch>
      </xdr:blipFill>
      <xdr:spPr>
        <a:xfrm>
          <a:off x="14279245" y="44042330"/>
          <a:ext cx="1301750" cy="1141095"/>
        </a:xfrm>
        <a:prstGeom prst="rect">
          <a:avLst/>
        </a:prstGeom>
        <a:noFill/>
        <a:ln>
          <a:noFill/>
        </a:ln>
        <a:effectLst/>
      </xdr:spPr>
    </xdr:pic>
  </etc:cellImage>
  <etc:cellImage>
    <xdr:pic>
      <xdr:nvPicPr>
        <xdr:cNvPr id="167" name="ID_DBA9E03A7887497B801553D0B10E4090" descr="4D53600A15FE957E467B0F9D27A4B4FA"/>
        <xdr:cNvPicPr/>
      </xdr:nvPicPr>
      <xdr:blipFill>
        <a:blip r:embed="rId120"/>
        <a:srcRect/>
        <a:stretch>
          <a:fillRect/>
        </a:stretch>
      </xdr:blipFill>
      <xdr:spPr>
        <a:xfrm>
          <a:off x="14380210" y="97825560"/>
          <a:ext cx="1176020" cy="1360170"/>
        </a:xfrm>
        <a:prstGeom prst="rect">
          <a:avLst/>
        </a:prstGeom>
        <a:noFill/>
        <a:ln w="9525" cap="flat" cmpd="sng">
          <a:noFill/>
          <a:prstDash val="solid"/>
          <a:miter/>
        </a:ln>
        <a:effectLst/>
      </xdr:spPr>
    </xdr:pic>
  </etc:cellImage>
  <etc:cellImage>
    <xdr:pic>
      <xdr:nvPicPr>
        <xdr:cNvPr id="169" name="ID_4AC7C35EFA174B269C42B915119B2322" descr="4D53600A15FE957E467B0F9D27A4B4FA"/>
        <xdr:cNvPicPr/>
      </xdr:nvPicPr>
      <xdr:blipFill>
        <a:blip r:embed="rId121"/>
        <a:srcRect/>
        <a:stretch>
          <a:fillRect/>
        </a:stretch>
      </xdr:blipFill>
      <xdr:spPr>
        <a:xfrm>
          <a:off x="14330680" y="95132525"/>
          <a:ext cx="1285240" cy="1156970"/>
        </a:xfrm>
        <a:prstGeom prst="rect">
          <a:avLst/>
        </a:prstGeom>
        <a:noFill/>
        <a:ln w="9525" cap="flat" cmpd="sng">
          <a:noFill/>
          <a:prstDash val="solid"/>
          <a:miter/>
        </a:ln>
        <a:effectLst/>
      </xdr:spPr>
    </xdr:pic>
  </etc:cellImage>
  <etc:cellImage>
    <xdr:pic>
      <xdr:nvPicPr>
        <xdr:cNvPr id="171" name="ID_703D156056B7420BB6A22D4F5A3A7B39" descr="4D53600A15FE957E467B0F9D27A4B4FA"/>
        <xdr:cNvPicPr/>
      </xdr:nvPicPr>
      <xdr:blipFill>
        <a:blip r:embed="rId122"/>
        <a:srcRect/>
        <a:stretch>
          <a:fillRect/>
        </a:stretch>
      </xdr:blipFill>
      <xdr:spPr>
        <a:xfrm>
          <a:off x="14394815" y="99400360"/>
          <a:ext cx="1130300" cy="1471295"/>
        </a:xfrm>
        <a:prstGeom prst="rect">
          <a:avLst/>
        </a:prstGeom>
        <a:noFill/>
        <a:ln w="9525" cap="flat" cmpd="sng">
          <a:noFill/>
          <a:prstDash val="solid"/>
          <a:miter/>
        </a:ln>
        <a:effectLst/>
      </xdr:spPr>
    </xdr:pic>
  </etc:cellImage>
  <etc:cellImage>
    <xdr:pic>
      <xdr:nvPicPr>
        <xdr:cNvPr id="172" name="ID_034538032C084083953EDFAC674EF1B4" descr="QQ图片20230529105825"/>
        <xdr:cNvPicPr/>
      </xdr:nvPicPr>
      <xdr:blipFill>
        <a:blip r:embed="rId123"/>
        <a:srcRect/>
        <a:stretch>
          <a:fillRect/>
        </a:stretch>
      </xdr:blipFill>
      <xdr:spPr>
        <a:xfrm>
          <a:off x="14246860" y="43031410"/>
          <a:ext cx="1661160" cy="801370"/>
        </a:xfrm>
        <a:prstGeom prst="rect">
          <a:avLst/>
        </a:prstGeom>
        <a:noFill/>
        <a:ln>
          <a:noFill/>
        </a:ln>
        <a:effectLst/>
      </xdr:spPr>
    </xdr:pic>
  </etc:cellImage>
  <etc:cellImage>
    <xdr:pic>
      <xdr:nvPicPr>
        <xdr:cNvPr id="173" name="ID_FF327E8F1E1F460E9CFDFABE2CD9D2BE" descr="4D53600A15FE957E467B0F9D27A4B4FA"/>
        <xdr:cNvPicPr/>
      </xdr:nvPicPr>
      <xdr:blipFill>
        <a:blip r:embed="rId124"/>
        <a:srcRect/>
        <a:stretch>
          <a:fillRect/>
        </a:stretch>
      </xdr:blipFill>
      <xdr:spPr>
        <a:xfrm>
          <a:off x="14297660" y="96352995"/>
          <a:ext cx="1356995" cy="1305560"/>
        </a:xfrm>
        <a:prstGeom prst="rect">
          <a:avLst/>
        </a:prstGeom>
        <a:noFill/>
        <a:ln w="9525" cap="flat" cmpd="sng">
          <a:noFill/>
          <a:prstDash val="solid"/>
          <a:miter/>
        </a:ln>
        <a:effectLst/>
      </xdr:spPr>
    </xdr:pic>
  </etc:cellImage>
  <etc:cellImage>
    <xdr:pic>
      <xdr:nvPicPr>
        <xdr:cNvPr id="177" name="ID_7F1A32B29B9145A881549F0BE8B4E0EA" descr="QQ图片20230529105842"/>
        <xdr:cNvPicPr/>
      </xdr:nvPicPr>
      <xdr:blipFill>
        <a:blip r:embed="rId125"/>
        <a:srcRect l="21270" r="24072"/>
        <a:stretch>
          <a:fillRect/>
        </a:stretch>
      </xdr:blipFill>
      <xdr:spPr>
        <a:xfrm>
          <a:off x="14192885" y="52217320"/>
          <a:ext cx="1439545" cy="1345565"/>
        </a:xfrm>
        <a:prstGeom prst="rect">
          <a:avLst/>
        </a:prstGeom>
        <a:noFill/>
        <a:ln>
          <a:noFill/>
        </a:ln>
        <a:effectLst/>
      </xdr:spPr>
    </xdr:pic>
  </etc:cellImage>
  <etc:cellImage>
    <xdr:pic>
      <xdr:nvPicPr>
        <xdr:cNvPr id="178" name="ID_A29C9BCEC57243C3A885C02A447677F1" descr="QQ图片20230529105845"/>
        <xdr:cNvPicPr/>
      </xdr:nvPicPr>
      <xdr:blipFill>
        <a:blip r:embed="rId126"/>
        <a:srcRect l="25323" r="24592" b="-7650"/>
        <a:stretch>
          <a:fillRect/>
        </a:stretch>
      </xdr:blipFill>
      <xdr:spPr>
        <a:xfrm>
          <a:off x="14331315" y="53794025"/>
          <a:ext cx="1506855" cy="1093470"/>
        </a:xfrm>
        <a:prstGeom prst="rect">
          <a:avLst/>
        </a:prstGeom>
        <a:noFill/>
        <a:ln>
          <a:noFill/>
        </a:ln>
        <a:effectLst/>
      </xdr:spPr>
    </xdr:pic>
  </etc:cellImage>
  <etc:cellImage>
    <xdr:pic>
      <xdr:nvPicPr>
        <xdr:cNvPr id="180" name="ID_24C8BD06879B4B778E76E1901DB361E8" descr="4D53600A15FE957E467B0F9D27A4B4FA"/>
        <xdr:cNvPicPr/>
      </xdr:nvPicPr>
      <xdr:blipFill>
        <a:blip r:embed="rId127"/>
        <a:srcRect l="224" t="39124" r="-224" b="41336"/>
        <a:stretch>
          <a:fillRect/>
        </a:stretch>
      </xdr:blipFill>
      <xdr:spPr>
        <a:xfrm>
          <a:off x="14112875" y="56666130"/>
          <a:ext cx="1704340" cy="1494790"/>
        </a:xfrm>
        <a:prstGeom prst="rect">
          <a:avLst/>
        </a:prstGeom>
        <a:noFill/>
        <a:ln>
          <a:noFill/>
        </a:ln>
        <a:effectLst/>
      </xdr:spPr>
    </xdr:pic>
  </etc:cellImage>
  <etc:cellImage>
    <xdr:pic>
      <xdr:nvPicPr>
        <xdr:cNvPr id="182" name="ID_612FFF4554A241979BE5C7EE8325726D" descr="4D53600A15FE957E467B0F9D27A4B4FA"/>
        <xdr:cNvPicPr/>
      </xdr:nvPicPr>
      <xdr:blipFill>
        <a:blip r:embed="rId128"/>
        <a:srcRect/>
        <a:stretch>
          <a:fillRect/>
        </a:stretch>
      </xdr:blipFill>
      <xdr:spPr>
        <a:xfrm>
          <a:off x="14267180" y="89124155"/>
          <a:ext cx="1323975" cy="1283970"/>
        </a:xfrm>
        <a:prstGeom prst="rect">
          <a:avLst/>
        </a:prstGeom>
        <a:noFill/>
        <a:ln w="9525" cap="flat" cmpd="sng">
          <a:noFill/>
          <a:prstDash val="solid"/>
          <a:miter/>
        </a:ln>
        <a:effectLst/>
      </xdr:spPr>
    </xdr:pic>
  </etc:cellImage>
  <etc:cellImage>
    <xdr:pic>
      <xdr:nvPicPr>
        <xdr:cNvPr id="183" name="ID_3607A80337C44F1A987FE98CABBE27BB" descr="4D53600A15FE957E467B0F9D27A4B4FA"/>
        <xdr:cNvPicPr/>
      </xdr:nvPicPr>
      <xdr:blipFill>
        <a:blip r:embed="rId129"/>
        <a:srcRect/>
        <a:stretch>
          <a:fillRect/>
        </a:stretch>
      </xdr:blipFill>
      <xdr:spPr>
        <a:xfrm>
          <a:off x="14273530" y="90689430"/>
          <a:ext cx="1256030" cy="1391920"/>
        </a:xfrm>
        <a:prstGeom prst="rect">
          <a:avLst/>
        </a:prstGeom>
        <a:noFill/>
        <a:ln w="9525" cap="flat" cmpd="sng">
          <a:noFill/>
          <a:prstDash val="solid"/>
          <a:miter/>
        </a:ln>
        <a:effectLst/>
      </xdr:spPr>
    </xdr:pic>
  </etc:cellImage>
  <etc:cellImage>
    <xdr:pic>
      <xdr:nvPicPr>
        <xdr:cNvPr id="184" name="ID_292EEE5ACD804CBE8B8C436BC574E0AE" descr="4D53600A15FE957E467B0F9D27A4B4FA"/>
        <xdr:cNvPicPr/>
      </xdr:nvPicPr>
      <xdr:blipFill>
        <a:blip r:embed="rId130"/>
        <a:srcRect/>
        <a:stretch>
          <a:fillRect/>
        </a:stretch>
      </xdr:blipFill>
      <xdr:spPr>
        <a:xfrm>
          <a:off x="14244320" y="92224225"/>
          <a:ext cx="1264285" cy="1433830"/>
        </a:xfrm>
        <a:prstGeom prst="rect">
          <a:avLst/>
        </a:prstGeom>
        <a:noFill/>
        <a:ln w="9525" cap="flat" cmpd="sng">
          <a:noFill/>
          <a:prstDash val="solid"/>
          <a:miter/>
        </a:ln>
        <a:effectLst/>
      </xdr:spPr>
    </xdr:pic>
  </etc:cellImage>
  <etc:cellImage>
    <xdr:pic>
      <xdr:nvPicPr>
        <xdr:cNvPr id="185" name="ID_F2EE4BA057D742969173B02F3281866A" descr="4D53600A15FE957E467B0F9D27A4B4FA"/>
        <xdr:cNvPicPr/>
      </xdr:nvPicPr>
      <xdr:blipFill>
        <a:blip r:embed="rId131"/>
        <a:srcRect/>
        <a:stretch>
          <a:fillRect/>
        </a:stretch>
      </xdr:blipFill>
      <xdr:spPr>
        <a:xfrm>
          <a:off x="14225905" y="93773625"/>
          <a:ext cx="1352550" cy="1282700"/>
        </a:xfrm>
        <a:prstGeom prst="rect">
          <a:avLst/>
        </a:prstGeom>
        <a:noFill/>
        <a:ln w="9525" cap="flat" cmpd="sng">
          <a:noFill/>
          <a:prstDash val="solid"/>
          <a:miter/>
        </a:ln>
        <a:effectLst/>
      </xdr:spPr>
    </xdr:pic>
  </etc:cellImage>
</etc:cellImages>
</file>

<file path=xl/sharedStrings.xml><?xml version="1.0" encoding="utf-8"?>
<sst xmlns="http://schemas.openxmlformats.org/spreadsheetml/2006/main" count="9361" uniqueCount="2592">
  <si>
    <t>序号</t>
  </si>
  <si>
    <t>耗材名称</t>
  </si>
  <si>
    <t>耗材类型</t>
  </si>
  <si>
    <t>耗材规格型号</t>
  </si>
  <si>
    <t>耗材单位</t>
  </si>
  <si>
    <t>耗材数量</t>
  </si>
  <si>
    <t>耗材价格</t>
  </si>
  <si>
    <t>耗材总价</t>
  </si>
  <si>
    <t>实验室名称</t>
  </si>
  <si>
    <t>图片</t>
  </si>
  <si>
    <t>耗材开始使用教学周</t>
  </si>
  <si>
    <t>备注</t>
  </si>
  <si>
    <t>医用腋下拐杖</t>
  </si>
  <si>
    <t>设备</t>
  </si>
  <si>
    <t>中号，适合身高150-175CM，铝合金</t>
  </si>
  <si>
    <t>对</t>
  </si>
  <si>
    <t>社区与老年护理</t>
  </si>
  <si>
    <t>6</t>
  </si>
  <si>
    <t>枕芯带枕套</t>
  </si>
  <si>
    <t>48cm*74cm，回弹好，超细纤维填充</t>
  </si>
  <si>
    <t>个</t>
  </si>
  <si>
    <t>扩音器</t>
  </si>
  <si>
    <t>教师用，便携式</t>
  </si>
  <si>
    <t>台</t>
  </si>
  <si>
    <t>助产</t>
  </si>
  <si>
    <t>3</t>
  </si>
  <si>
    <t>多普勒胎心听诊仪</t>
  </si>
  <si>
    <t>Sonoline B</t>
  </si>
  <si>
    <t>8</t>
  </si>
  <si>
    <t>电子血压计</t>
  </si>
  <si>
    <t>鱼跃YE666CR</t>
  </si>
  <si>
    <t>胎心监护仪</t>
  </si>
  <si>
    <t>PM-9000B+</t>
  </si>
  <si>
    <t>VR一体机</t>
  </si>
  <si>
    <t>智能医学与大数据实训中心</t>
  </si>
  <si>
    <t>5</t>
  </si>
  <si>
    <t>水平核酸电泳槽</t>
  </si>
  <si>
    <t>北京六一，DYCP-31DN，外形尺寸310*150*120mm,含凝胶板、试样格</t>
  </si>
  <si>
    <t>现代生物学实验室</t>
  </si>
  <si>
    <t>手提式灭菌器</t>
  </si>
  <si>
    <t xml:space="preserve">上海博讯医疗，YXQ-LS-18SI，18L，超压自泄0.142-0.165Mpa；
最高工作温度126℃-128℃；
                 </t>
  </si>
  <si>
    <t>数显恒温水浴锅</t>
  </si>
  <si>
    <r>
      <rPr>
        <sz val="12"/>
        <color theme="1"/>
        <rFont val="宋体"/>
        <charset val="134"/>
      </rPr>
      <t>外形尺寸5</t>
    </r>
    <r>
      <rPr>
        <sz val="12"/>
        <color indexed="8"/>
        <rFont val="宋体"/>
        <charset val="134"/>
      </rPr>
      <t>7*23*25cm</t>
    </r>
  </si>
  <si>
    <t>4</t>
  </si>
  <si>
    <t>紫外可见光分光光度计</t>
  </si>
  <si>
    <t>上海光谱，SP-756P，检测吸光度、透光度、浓度</t>
  </si>
  <si>
    <t>麦氏浊度仪</t>
  </si>
  <si>
    <t>台式，微生物菌液数显检测</t>
  </si>
  <si>
    <t>微波炉</t>
  </si>
  <si>
    <t>美的</t>
  </si>
  <si>
    <t>药品冷藏柜</t>
  </si>
  <si>
    <t>风冷双门上机900L玻璃门带锁</t>
  </si>
  <si>
    <t>人体机能学实验室</t>
  </si>
  <si>
    <t>1</t>
  </si>
  <si>
    <t>带断电保护，防开门报警系统</t>
  </si>
  <si>
    <t>蛙心输出量测定系统</t>
  </si>
  <si>
    <t xml:space="preserve">FCO-1 </t>
  </si>
  <si>
    <t>单冲压片机</t>
  </si>
  <si>
    <t>上海天峰DP-25型/冲头直径12mm，全封闭，可变频调速，尺寸：580*500*830mm，物料的充填深度、压片的厚度、压制速度均可连续调节</t>
  </si>
  <si>
    <t>制药工程学实验室</t>
  </si>
  <si>
    <t>现有设备不能满足实验需求</t>
  </si>
  <si>
    <t>离心机</t>
  </si>
  <si>
    <t>湘仪TDZ5-WS台式低速自动平衡离心机，转速可达5000转/min,包含50ml和100ml的管架和适配器</t>
  </si>
  <si>
    <t>实验需要，无此规格设备</t>
  </si>
  <si>
    <t>格兰仕，G70F20CN1L-DG,20-25L，270*460*380mm（高*宽*深）</t>
  </si>
  <si>
    <t>实验需要，无此设备</t>
  </si>
  <si>
    <t>紫外分光光度计</t>
  </si>
  <si>
    <t>T5系列，自动6连池</t>
  </si>
  <si>
    <t>化学与生物化学实验室</t>
  </si>
  <si>
    <t>旋转蒸发仪</t>
  </si>
  <si>
    <t>型号：RE-52AA主机：转速显示0-150转/分，上下自动升降
冷却器：立式，附加料管，大冷凝管，大蒸发管
温度：自动控制室温-90度数字显示
电压：-220V/50HZ
控温精度：±1℃
升降行程：120MM</t>
  </si>
  <si>
    <t>超声波清洗器</t>
  </si>
  <si>
    <t xml:space="preserve">型号：SYU-22-600DTD；清洗槽内尺寸：500*300*150mm
容量：22.5L
超声频率：40KHZ
超声功率：600W
加热功率：800W
功率调整范围：20%-100%温控范围：常温-99℃
时间范围：0-99min
</t>
  </si>
  <si>
    <t>生物安全柜（B2）</t>
  </si>
  <si>
    <t xml:space="preserve">博科生物安全柜基本参数：
（1）分类：B2型，100%外排，配2台红外灭菌器
（2）使用人数：2人
（3）台面距离地面高度：约80cm
（4）风速： 平均下降风速：0.33±0.025m/s； 平均吸入口风速0.53±0.025m/s
（5）系统排风总量：1270 m3/h
（6）额定功率：1800W（包含操作区插座负载500W）
（7）噪音等级：≤67dB（A）
（8）照明：≥1000lx
（9）过滤效率:送风和排风过滤器需采用硼硅酸盐玻璃纤维材质的ULPA高效过滤器，对0.12μm颗粒过滤效率≥99.9995%        （10）外部尺寸&gt;1500mm*750mm*2250mm
2、生物安全性：
（1） 人员安全性：用碘化钾（KI）法测试，前窗操作口的保护因子应不小于1×105
（2） 产品安全性：菌落数≤5CFU/次
（3） 交叉污染安全性：菌落数≤2CFU/次           </t>
  </si>
  <si>
    <t>临床检验综合实训中心</t>
  </si>
  <si>
    <t>2</t>
  </si>
  <si>
    <t>现有该类型仪器因使用年限过长（规定使用年限8年）过滤系统损坏无维修价值，经资产部核定已报废，需重新申报。</t>
  </si>
  <si>
    <t>电热恒温培养箱</t>
  </si>
  <si>
    <t>1、微电脑智能控温仪，具有设定、测定温度双数字显示和PID自整定功能，控温精确、可靠。可带定时功能，时间最大设定值为9999分钟。
2、内外双重门结构，温度波动小。内门采用全钢化玻璃门，打开外门，观察箱内情况时不影响箱内温度。
3、不锈钢内胆，四角半圆弧易清洗。
4、带有超温报警系统，保证设备安全运行不发生意外。
5、GNP型号为水套式加热方式，具温度均匀且断电后仍能保持较长时间恒温的优点。
电源电压 220V 50HZ
控温范围 RT+5～65℃
温度分辨率 0.1℃
温度波动度 ±0.5℃
工作环境温度 5～30℃
输入功率600W
容积270L
工作室尺寸(mm)600×600×750
外形尺寸(mm)745×695×1040</t>
  </si>
  <si>
    <t>现有该类型仪器2台因使用年限过长漏水严重损坏无维修价值，经资产部核定已报废，需重新申报。</t>
  </si>
  <si>
    <t>双开门冰箱</t>
  </si>
  <si>
    <t>海尔BCD-517WLHSSEDB9
对开门家用517升大冷冻大容量一级双门对开门超薄双变频风冷无霜。冷冻室252L，冷藏室265L。</t>
  </si>
  <si>
    <t>现有该类型仪器1台因使用年限过长漏不制冷，经资产部核定已报废，需重新申报。</t>
  </si>
  <si>
    <t>高速离心机</t>
  </si>
  <si>
    <t>DLAB 大龙高速微量离心机D1012U技术参数 D1012U
转速设置范围1000-12000rpm,步进1000rpm;时间设置范围10s-20min,步进10s;卡扣式转子，更安全，耐磨损，平衡性高，操作方便；先进的宽电压技术：转速不受电压波动影响，转速精度高；复合转子,兼顾0.5/1.5/2ml×12离心管+4×PCR8联排管，0.2ml×44 PCR单管，可容纳过滤型离心管；触控OLED显示屏：可切换转速、时间（主副显示屏）；屏幕按键可调整电机的运行/停止；直流电机，支持连续运行模式；最大转速 12000rpm；最大相对离心力 6708×g-1.5/2ml；6596-7490×g-PCR8联管；转子容量 0.5/1.5/2mL×12；0.2mL×44 PCR管；0.2mL×4 PCR 8排管；运行时间 连续运行；电机类型 直流电机；功率 AC100-240V/50Hz/60Hz30W；噪声 ≤58dB；尺寸（长x宽x高） 210×180×130mm；重量 1.5kg。</t>
  </si>
  <si>
    <t>现有离心机因转子机器损坏无法维修，需重新申报。</t>
  </si>
  <si>
    <t>帝迈D2CRP全自动血细胞分析仪</t>
  </si>
  <si>
    <t>1.检测原理：采用三角度激光散射法对白细胞进行准确的五分类检测，采用乳胶免疫比浊法进行C-反应蛋白（CRP）测定；
2.报告参数≥27项（不含研究参数、直方图及散点图），研究参数≥6项。
3.进样方式：全自动封闭进样、手动开放进样，具有急诊插入功能；
4.5种检测模式：至少包含CBC+DIFF+CRP、CBC+CRP、CBC+DIFF检测模式；
5.单机进样器最大容量：60个样本；
6.血样模式：具有静脉全血、预稀释血、末梢全血检测模式；
7.样本用量：CBC+DIFF+CRP模式≤25ul；
8.检测速度：CBC+DIFF+CRP≥60个样本/小时；CBC+DIFF≥80样本/小时；
9.预稀释模式：自动定量打出稀释液，具备五分类+CRP功能；
10.PLT线性范围：0~3000×109/L；
11.CRP线性范围：0.2~300mg/L；
12.携带污染：CRP≤0.5%,WBC≤0.5%, RBC≤0.5%；
13.操作系统：全中文操作分析报告软件；
14.设备可以同时输出常规CRP以及超敏CRP两项报告参数；
15.输出4个散点图和3个直方图，其中包括1个可视可旋转立体三维散点图；
16.CRP试剂加样模块采用独立的精密注射器分配CRP试剂，避免使用采样针加样带来的交叉污染问题；
17.具有可视化的方式监测仪器关键器部件或状态的自检功能；
18. 具有CNAS认可的标准化实验室，能对校准品进行准确的溯源，保证结果准确（提供证明文件）；
19.质控品和校准品：定期提供原厂配套的高、中、低三个水平的质控品和原厂配套的校准品，并通过CFDA注册；
20.能提供一键维护功能，包括更换试剂、液路灌注、排堵、整机清洗、打包、排空、样本池浸泡等操作一键完成；
21.具备异常细胞实时报警功能，有助筛查血液系统疾病；
含计算机，处理器CPU第十代智能英特尔® 酷睿™ i7CPU主频2.9GHz最高睿频4.8GHz三级缓存16M核心数八核操作系统操作系统Windows 11 内存内存类型DDR4内存容量8GB内存频率2933MHz硬盘硬盘类型机械硬盘硬盘容量1TB接口类型SATA 串行硬盘转速7200rpm；Lenovo拯救者27英寸240Hz 2K IPS 低蓝光显示器Y27qf-30</t>
  </si>
  <si>
    <t>现有血细胞分析仪为13年购买的三分类血细胞分析仪，在使用过程中频发故障，且不能满足教学需求。因此需申购一台五分类血细胞分析仪。</t>
  </si>
  <si>
    <t>标签打印机</t>
  </si>
  <si>
    <t>实验用品</t>
  </si>
  <si>
    <t>分辨率203dpi；打印方式热转印；打印速度127mm/s；最大打印宽度108mm；最大打印长度400+m；接口类型USB；条形码类型条形码 二维码；分辨率300dpi；打印方式热转印/热敏；打印宽度20-108mm；最大打印长度400+m；接口类型USB+蓝牙+串口；条形码类型；条形码 二维码；</t>
  </si>
  <si>
    <t>塑封机</t>
  </si>
  <si>
    <t>塑封机LM382过胶宽度340（mm）；规格440 x 150 x 65 mm；过胶厚度≤0.6（mm）；过胶速度250mm/分钟；最大塑封宽度340（mm）；加热器温度100（℃）；电压220（V）；功率265（w）；重量1.5kg）</t>
  </si>
  <si>
    <r>
      <rPr>
        <sz val="14"/>
        <color theme="1"/>
        <rFont val="宋体"/>
        <charset val="134"/>
      </rPr>
      <t>热水器</t>
    </r>
  </si>
  <si>
    <t>动物中心</t>
  </si>
  <si>
    <t>热敏蓝牙不干胶标签打印机</t>
  </si>
  <si>
    <t>可连手机/电脑，最大装纸宽度80mm</t>
  </si>
  <si>
    <t>生物与基础医学实验教学中心</t>
  </si>
  <si>
    <t>0.22um针孔筒式
过滤器</t>
  </si>
  <si>
    <t>常规耗材</t>
  </si>
  <si>
    <t>100/盒</t>
  </si>
  <si>
    <t>盒</t>
  </si>
  <si>
    <t>病原生物学实验室</t>
  </si>
  <si>
    <t>0.22um针孔筒式过滤器</t>
  </si>
  <si>
    <t>水系，微孔滤膜13mm×0.22um</t>
  </si>
  <si>
    <t>有机系，微孔滤膜13mm×0.22um</t>
  </si>
  <si>
    <t>0.45um针孔筒式过滤器</t>
  </si>
  <si>
    <t>有机系，微孔滤膜13mm×0.45um</t>
  </si>
  <si>
    <t>1.5mlEP管（带盖）</t>
  </si>
  <si>
    <t>耐高温高压</t>
  </si>
  <si>
    <t>10微升移液枪枪头</t>
  </si>
  <si>
    <t>10微升</t>
  </si>
  <si>
    <t>1ML细胞培养瓶专用长枪头</t>
  </si>
  <si>
    <t>500支/包</t>
  </si>
  <si>
    <t>包</t>
  </si>
  <si>
    <t>1ml移液枪枪头</t>
  </si>
  <si>
    <t>1ml</t>
  </si>
  <si>
    <t>200微升移液枪枪头</t>
  </si>
  <si>
    <t>200微升</t>
  </si>
  <si>
    <t>25cm²细胞培养瓶</t>
  </si>
  <si>
    <t>10个/包</t>
  </si>
  <si>
    <t>2ml细胞冻存管</t>
  </si>
  <si>
    <t>100支/包 greiner 2ml圆底，有可写区，红色，可立，灭菌</t>
  </si>
  <si>
    <t>502胶</t>
  </si>
  <si>
    <t>30ml/瓶</t>
  </si>
  <si>
    <t>瓶</t>
  </si>
  <si>
    <t>口腔实验实训中心</t>
  </si>
  <si>
    <t>75%酒精湿巾</t>
  </si>
  <si>
    <t>100抽/包</t>
  </si>
  <si>
    <t>75cm²细胞培养瓶</t>
  </si>
  <si>
    <t>96孔板</t>
  </si>
  <si>
    <t>平底，孔径7mm，深度10mm</t>
  </si>
  <si>
    <t>制药50、药学30、临床检验30</t>
  </si>
  <si>
    <t>A4彩纸</t>
  </si>
  <si>
    <t>80g，红色，200张</t>
  </si>
  <si>
    <t>CPE手套（实验室专用，加厚型）</t>
  </si>
  <si>
    <t>100只/包</t>
  </si>
  <si>
    <t>临床检验300、病原80</t>
  </si>
  <si>
    <t>EP管</t>
  </si>
  <si>
    <t>1ml（1000个/包）</t>
  </si>
  <si>
    <t>0.5ml（1000个/包）尖头</t>
  </si>
  <si>
    <t>2.5ml（1000个/包）</t>
  </si>
  <si>
    <t>EP管0.2mL(薄壁)PCR管</t>
  </si>
  <si>
    <t>0.2ml（1000个/包）</t>
  </si>
  <si>
    <t>ep离心管</t>
  </si>
  <si>
    <t>Cat#:FCN050；50毫升离心管(无菌原装)</t>
  </si>
  <si>
    <t>药学平台</t>
  </si>
  <si>
    <t>NEST-15ml，50个/包</t>
  </si>
  <si>
    <t>NEST-50ml，25个/包</t>
  </si>
  <si>
    <t>50mL圆底螺口连盖，50支/包</t>
  </si>
  <si>
    <t>100 ml ,500支/包</t>
  </si>
  <si>
    <t>100mL圆底连盖，30支/包</t>
  </si>
  <si>
    <t>GF254硅胶板</t>
  </si>
  <si>
    <t>25*75,80片/盒</t>
  </si>
  <si>
    <t>LabServ12孔细胞培养板,平底，带盖，透明，无菌</t>
  </si>
  <si>
    <t>1块/包Fisher</t>
  </si>
  <si>
    <t>LabServ24孔细胞培养板,平底，带盖，透明，无菌</t>
  </si>
  <si>
    <t>LabServ6孔细胞培养板,平底，带盖，透明，无菌</t>
  </si>
  <si>
    <t>1块/包 Fisher</t>
  </si>
  <si>
    <t>LabServ96孔细胞培养板,平底，带盖，透明，无菌</t>
  </si>
  <si>
    <t>NEST培养皿</t>
  </si>
  <si>
    <t>直径60mm，20个/包</t>
  </si>
  <si>
    <t>NEST培养瓶</t>
  </si>
  <si>
    <t>75c㎡，密封盖，5只/包</t>
  </si>
  <si>
    <t>O型圈</t>
  </si>
  <si>
    <t>外径11mm，内径7mm，50个/包</t>
  </si>
  <si>
    <t>外径6mm，内径3mm，50个/包</t>
  </si>
  <si>
    <t>PBS缓冲液干粉</t>
  </si>
  <si>
    <t>索莱宝 P1010-2L0.01M PBS (powder, pH7.2-7.4)</t>
  </si>
  <si>
    <t>PE手套</t>
  </si>
  <si>
    <t>临床检验700、药学平台2</t>
  </si>
  <si>
    <t>pH电极</t>
  </si>
  <si>
    <t>梅特勒405-DPAS-SC-K8S/120，12mm*120mm</t>
  </si>
  <si>
    <t>pH广泛试纸</t>
  </si>
  <si>
    <t>pH1-14</t>
  </si>
  <si>
    <t>本</t>
  </si>
  <si>
    <t>临床检验30、现代120</t>
  </si>
  <si>
    <t>pH试纸</t>
  </si>
  <si>
    <t>5.5-9.0，10本/包</t>
  </si>
  <si>
    <t>3.8-5.4，10本/包</t>
  </si>
  <si>
    <t>PH试纸</t>
  </si>
  <si>
    <t>0.5-5.0，100条/本</t>
  </si>
  <si>
    <t>8.2-10.100条/本</t>
  </si>
  <si>
    <t>制药50、现代60</t>
  </si>
  <si>
    <t>PVDF膜</t>
  </si>
  <si>
    <t>Millipore原装，3.75米/卷，0.45微米孔径</t>
  </si>
  <si>
    <t>卷</t>
  </si>
  <si>
    <t>7</t>
  </si>
  <si>
    <t>U形微量反应板</t>
  </si>
  <si>
    <t>12孔/板</t>
  </si>
  <si>
    <t>艾草生姜按摩精油</t>
  </si>
  <si>
    <t>200ml/瓶</t>
  </si>
  <si>
    <t>艾灸柱（艾绒纯度高，提纯40：1）</t>
  </si>
  <si>
    <t>20*28mm，54柱/盒</t>
  </si>
  <si>
    <t>艾绒纯度高，颜色呈土黄色，柔软细腻，提纯40：1</t>
  </si>
  <si>
    <t>安破瓶开口器</t>
  </si>
  <si>
    <t>凹玻片</t>
  </si>
  <si>
    <t>50片/盒</t>
  </si>
  <si>
    <t>白板清洁剂</t>
  </si>
  <si>
    <t>500ml/瓶</t>
  </si>
  <si>
    <t>白瓷盘</t>
  </si>
  <si>
    <t>白色搪瓷，40*60实验室专用加深加厚</t>
  </si>
  <si>
    <t>件</t>
  </si>
  <si>
    <t>白框</t>
  </si>
  <si>
    <t>长53cm宽40高15</t>
  </si>
  <si>
    <t>白棉线</t>
  </si>
  <si>
    <t>宝塔棉线</t>
  </si>
  <si>
    <t>白枪头</t>
  </si>
  <si>
    <t>Biosharp  BS-10-T 、10ul</t>
  </si>
  <si>
    <t>箱</t>
  </si>
  <si>
    <t xml:space="preserve">Biosharp  BS-10-T </t>
  </si>
  <si>
    <t>白色硅胶管</t>
  </si>
  <si>
    <t>6*9mm</t>
  </si>
  <si>
    <t>米</t>
  </si>
  <si>
    <t>5*7mm</t>
  </si>
  <si>
    <t>白色橡皮管</t>
  </si>
  <si>
    <t>（内径7mm*外径13mm，耐压</t>
  </si>
  <si>
    <t>白细胞稀释液</t>
  </si>
  <si>
    <t>100ml /瓶</t>
  </si>
  <si>
    <t>包背式全包墨绿手术衣</t>
  </si>
  <si>
    <t>带后包衣襟 M</t>
  </si>
  <si>
    <t>带后包衣襟 L</t>
  </si>
  <si>
    <t>带后包衣襟 XL</t>
  </si>
  <si>
    <t>包胶园林剪</t>
  </si>
  <si>
    <t>8号 190mm</t>
  </si>
  <si>
    <t>把</t>
  </si>
  <si>
    <t>健康评估实训室</t>
  </si>
  <si>
    <t>保护会阴巾</t>
  </si>
  <si>
    <t>40cm×40cm单层布单</t>
  </si>
  <si>
    <t>块</t>
  </si>
  <si>
    <t>保鲜膜</t>
  </si>
  <si>
    <t>宽60cm×长300m</t>
  </si>
  <si>
    <t>鼻氧管</t>
  </si>
  <si>
    <t>25根/包</t>
  </si>
  <si>
    <t>临床护理</t>
  </si>
  <si>
    <t>便携标签机</t>
  </si>
  <si>
    <t>jk58，40*30mm标签</t>
  </si>
  <si>
    <t>标签</t>
  </si>
  <si>
    <t>每张4枚、200张/包、一枚56*96mm</t>
  </si>
  <si>
    <t>标签贴</t>
  </si>
  <si>
    <t>NO.301、32块/张</t>
  </si>
  <si>
    <t>NO.603、6块/张</t>
  </si>
  <si>
    <t>NO.803、4块/张</t>
  </si>
  <si>
    <t>NO.903、9块/张</t>
  </si>
  <si>
    <t>标签纸</t>
  </si>
  <si>
    <t>红色，单枚尺寸：3.7*2.4cm,70张/包，24枚/张</t>
  </si>
  <si>
    <t>病理切片机刀片</t>
  </si>
  <si>
    <t>莱卡  818型</t>
  </si>
  <si>
    <t>病例首页</t>
  </si>
  <si>
    <t>A4</t>
  </si>
  <si>
    <t>张</t>
  </si>
  <si>
    <t>临床能力培训中心</t>
  </si>
  <si>
    <t>病例续页</t>
  </si>
  <si>
    <t>玻璃喷雾瓶</t>
  </si>
  <si>
    <t>色谱显色50ml,加单连球</t>
  </si>
  <si>
    <t>不锈钢捣药研钵</t>
  </si>
  <si>
    <t>316不锈钢材质，
实心无夹层带盖，容量600ml</t>
  </si>
  <si>
    <t>不锈钢锅</t>
  </si>
  <si>
    <t>美厨30cm</t>
  </si>
  <si>
    <t>不锈钢剪刀</t>
  </si>
  <si>
    <t>WOLF不锈钢材质</t>
  </si>
  <si>
    <t>不锈钢微生物采样板</t>
  </si>
  <si>
    <t>不锈钢微生物采样板5*5cm弯柄</t>
  </si>
  <si>
    <t>布氏漏斗</t>
  </si>
  <si>
    <t>外径80mm，平底</t>
  </si>
  <si>
    <t>制药20、药学平台1</t>
  </si>
  <si>
    <t>擦镜纸</t>
  </si>
  <si>
    <t>10*15cm，100张/本</t>
  </si>
  <si>
    <t>临床检验500、病原600、制药200、人体机能50</t>
  </si>
  <si>
    <t>擦浴小毛巾</t>
  </si>
  <si>
    <t>白色</t>
  </si>
  <si>
    <t>基础护理学实验室</t>
  </si>
  <si>
    <t>裁纸刀</t>
  </si>
  <si>
    <t>30cm*25cm ,A4褐色木质，有标尺，有压条</t>
  </si>
  <si>
    <t>采血管</t>
  </si>
  <si>
    <t>80ul(400支/筒)</t>
  </si>
  <si>
    <t>筒</t>
  </si>
  <si>
    <t>健康管理实训室</t>
  </si>
  <si>
    <t>采血针</t>
  </si>
  <si>
    <t>50根/盒</t>
  </si>
  <si>
    <t>彩铅</t>
  </si>
  <si>
    <t>48色</t>
  </si>
  <si>
    <t>彩色工字钉</t>
  </si>
  <si>
    <t>彩色自凝树脂</t>
  </si>
  <si>
    <t>5粉3液</t>
  </si>
  <si>
    <t>超纯化柱</t>
  </si>
  <si>
    <t>耗材</t>
  </si>
  <si>
    <t>默克Milli-Q
QTUM0T1X1</t>
  </si>
  <si>
    <t>超硬石膏</t>
  </si>
  <si>
    <t>黄色/1000g</t>
  </si>
  <si>
    <t>袋</t>
  </si>
  <si>
    <t>白色/1000g</t>
  </si>
  <si>
    <t>沉淀池下水管</t>
  </si>
  <si>
    <t>1.2米</t>
  </si>
  <si>
    <t>根</t>
  </si>
  <si>
    <t>称量纸</t>
  </si>
  <si>
    <t>12*12cm、光面，500张/包</t>
  </si>
  <si>
    <t>15*15cm、光面，500张/包</t>
  </si>
  <si>
    <t>现代35、人体机能1</t>
  </si>
  <si>
    <t>300张/包，75mm*75mm</t>
  </si>
  <si>
    <t>抽纸</t>
  </si>
  <si>
    <t>120抽，3层</t>
  </si>
  <si>
    <t>接触镜实验室360、社区与老年200、人文护理40</t>
  </si>
  <si>
    <t>除胶剂</t>
  </si>
  <si>
    <t>多功能墙面除胶剂</t>
  </si>
  <si>
    <t>实训中心</t>
  </si>
  <si>
    <t>创可贴</t>
  </si>
  <si>
    <t>100片/盒</t>
  </si>
  <si>
    <t>人体机能30、基础护理3、口腔2、实验中心16、检验6、现代4</t>
  </si>
  <si>
    <t>纯净水</t>
  </si>
  <si>
    <t>4.5L/瓶</t>
  </si>
  <si>
    <t>磁子</t>
  </si>
  <si>
    <t>6mm*15mm，C型，四氟乙烯</t>
  </si>
  <si>
    <t>2.5cm</t>
  </si>
  <si>
    <t>磁子（搅拌子）</t>
  </si>
  <si>
    <t>10*30mm</t>
  </si>
  <si>
    <t>磁子（四氟搅拌子）</t>
  </si>
  <si>
    <t>9*20mm</t>
  </si>
  <si>
    <t>粗滤纸</t>
  </si>
  <si>
    <t>100张/包,60*60cm</t>
  </si>
  <si>
    <t>现代2\制药3</t>
  </si>
  <si>
    <t>粗铁丝</t>
  </si>
  <si>
    <t>12号，直径2.8mm，镀锌防锈</t>
  </si>
  <si>
    <t>千克</t>
  </si>
  <si>
    <t>醋酸纤维素薄膜</t>
  </si>
  <si>
    <t>2*8cm，50张/盒</t>
  </si>
  <si>
    <t>化学24\现代10</t>
  </si>
  <si>
    <t>打火机</t>
  </si>
  <si>
    <t>打结绳</t>
  </si>
  <si>
    <t>材质：尼龙、颜色：红色1.5米*700粗细：2mm</t>
  </si>
  <si>
    <t>捆</t>
  </si>
  <si>
    <t>材质：尼龙颜色：黑色1.5米*700粗细2mm</t>
  </si>
  <si>
    <t>大卷宝塔线（细线）</t>
  </si>
  <si>
    <t>40S/2，约800码</t>
  </si>
  <si>
    <t>大棉签</t>
  </si>
  <si>
    <t>20cm，一袋20支</t>
  </si>
  <si>
    <t>单面刀片</t>
  </si>
  <si>
    <t>5片/包</t>
  </si>
  <si>
    <t>弹簧夹</t>
  </si>
  <si>
    <t>弹力绷带</t>
  </si>
  <si>
    <t>10*450cm（12卷/包）</t>
  </si>
  <si>
    <t>氘灯</t>
  </si>
  <si>
    <t>奥林巴斯***型号倒置显微镜专用
IX73</t>
  </si>
  <si>
    <t>滴定管刷</t>
  </si>
  <si>
    <t>50ml滴定管用，全长750mm，</t>
  </si>
  <si>
    <t>滴管胶帽</t>
  </si>
  <si>
    <t>100个/包</t>
  </si>
  <si>
    <t>碘伏棉签</t>
  </si>
  <si>
    <t>可孚（50支/盒）</t>
  </si>
  <si>
    <t>康复实训室32、人体机能10、病原40、实验中心70、现代2</t>
  </si>
  <si>
    <t>电泳仪游杆</t>
  </si>
  <si>
    <t>适用于卧式水平电泳仪</t>
  </si>
  <si>
    <t>电子天平</t>
  </si>
  <si>
    <t>3kg/0.1g，电池款</t>
  </si>
  <si>
    <t>定性滤纸</t>
  </si>
  <si>
    <t>15cm，100张/盒</t>
  </si>
  <si>
    <t>人体机能20、现代18</t>
  </si>
  <si>
    <t>新星，7cm*100张，中速</t>
  </si>
  <si>
    <t>新星，12.5cm*100张，中速</t>
  </si>
  <si>
    <t>直径5.5cm，100片/盒，中速</t>
  </si>
  <si>
    <t>直径4cm，100片/盒，中速</t>
  </si>
  <si>
    <t>定妆蜜粉</t>
  </si>
  <si>
    <t>12g/盒，自然色</t>
  </si>
  <si>
    <t>人文护理实训室</t>
  </si>
  <si>
    <t>12g/盒，瓷肌色</t>
  </si>
  <si>
    <t>动脉夹</t>
  </si>
  <si>
    <t>上海产，不锈钢</t>
  </si>
  <si>
    <t>动物尸体袋</t>
  </si>
  <si>
    <t>黑色（加厚，大号）</t>
  </si>
  <si>
    <t>冻存管</t>
  </si>
  <si>
    <t>2ml</t>
  </si>
  <si>
    <t>对顶丝</t>
  </si>
  <si>
    <t>多功能桌面清洁膏</t>
  </si>
  <si>
    <t>耳穴贴</t>
  </si>
  <si>
    <t>600贴/盒</t>
  </si>
  <si>
    <t>二氧化碳灭火器</t>
  </si>
  <si>
    <t>5kg</t>
  </si>
  <si>
    <t>凡士林唇膏</t>
  </si>
  <si>
    <t>常规</t>
  </si>
  <si>
    <t>支</t>
  </si>
  <si>
    <t>凡士林纱布</t>
  </si>
  <si>
    <t>10贴/包</t>
  </si>
  <si>
    <t>贴</t>
  </si>
  <si>
    <t>方块吸水毛巾</t>
  </si>
  <si>
    <t>40*40mm</t>
  </si>
  <si>
    <t>方盘电子天平</t>
  </si>
  <si>
    <t>max 200g/d=0.01g</t>
  </si>
  <si>
    <t>max 2Kg/d=0.01g</t>
  </si>
  <si>
    <t>飞鸽TDL-80-2B离心机套管</t>
  </si>
  <si>
    <t>12支/套</t>
  </si>
  <si>
    <t>套</t>
  </si>
  <si>
    <t>沸石</t>
  </si>
  <si>
    <t>5*8mm</t>
  </si>
  <si>
    <t>分样筛</t>
  </si>
  <si>
    <t>100目，直径20cm</t>
  </si>
  <si>
    <t>粉底液</t>
  </si>
  <si>
    <t>30ml/瓶，自然色</t>
  </si>
  <si>
    <t>30ml/瓶，瓷肌色</t>
  </si>
  <si>
    <t>封闭电炉</t>
  </si>
  <si>
    <t>1000-2000w</t>
  </si>
  <si>
    <t>封口膜</t>
  </si>
  <si>
    <t>美国 Parafilm，PM-996</t>
  </si>
  <si>
    <t>10 cm *38 m</t>
  </si>
  <si>
    <t>缝合模块（带底座）</t>
  </si>
  <si>
    <t>营口JC-W204、15*11*1cm</t>
  </si>
  <si>
    <t>缝合线(兽用)</t>
  </si>
  <si>
    <t>1#、30米/卷</t>
  </si>
  <si>
    <t>4#、30米/卷</t>
  </si>
  <si>
    <t>缝合针</t>
  </si>
  <si>
    <t>圆针7*17、10个/包</t>
  </si>
  <si>
    <t>皮针11*17、10个/包</t>
  </si>
  <si>
    <t>辅料产包包布</t>
  </si>
  <si>
    <t>100cm×100cm双层布</t>
  </si>
  <si>
    <t>负压采血管</t>
  </si>
  <si>
    <t>EDTA-K2</t>
  </si>
  <si>
    <t>枸橼酸钠（1:4）</t>
  </si>
  <si>
    <t>枸橼酸钠（1:9）</t>
  </si>
  <si>
    <t>普通生化管</t>
  </si>
  <si>
    <t>腹穿原皮</t>
  </si>
  <si>
    <t>全科医生GD/L261</t>
  </si>
  <si>
    <t>腹腔穿刺仿真病人模型水囊</t>
  </si>
  <si>
    <t>腹腔穿刺仿真病人模型外皮</t>
  </si>
  <si>
    <t>全科医生GD/L261,需带有骨穿部位</t>
  </si>
  <si>
    <t>腹腔穿刺模拟人水囊</t>
  </si>
  <si>
    <t>(标准体位）JC-CK813巨成</t>
  </si>
  <si>
    <t>腹腔穿刺模拟人外皮</t>
  </si>
  <si>
    <t>腹腔穿刺小圆皮</t>
  </si>
  <si>
    <t>坩锅</t>
  </si>
  <si>
    <t>水冷式</t>
  </si>
  <si>
    <t>风冷式</t>
  </si>
  <si>
    <t>真空</t>
  </si>
  <si>
    <t>干粉灭火器</t>
  </si>
  <si>
    <t>4kg</t>
  </si>
  <si>
    <t>高级骨髓穿刺模型外皮</t>
  </si>
  <si>
    <t>全科医生GD/L262</t>
  </si>
  <si>
    <t>高级综合穿刺技能训练模拟人（前倾位）外皮</t>
  </si>
  <si>
    <t>全科医生GD/L260B</t>
  </si>
  <si>
    <t>高级综合穿刺技能训练模拟人（前倾位）胸腔水囊（右）</t>
  </si>
  <si>
    <t>全科医生GD/L26OB</t>
  </si>
  <si>
    <t>高级综合穿刺技能训练模拟人（前倾位）胸腔水囊（左）</t>
  </si>
  <si>
    <t>稿纸</t>
  </si>
  <si>
    <t>A4  150张/本</t>
  </si>
  <si>
    <t>骨穿模块</t>
  </si>
  <si>
    <t>骨髓穿刺模拟人模块</t>
  </si>
  <si>
    <t>巨成</t>
  </si>
  <si>
    <t>灌胃器</t>
  </si>
  <si>
    <t>小鼠用65MM</t>
  </si>
  <si>
    <t>光面称量纸</t>
  </si>
  <si>
    <t>75*75mm,500张/包</t>
  </si>
  <si>
    <t>硅胶软管</t>
  </si>
  <si>
    <t>耐高温，耐氧化，内径8mm，外径10mm</t>
  </si>
  <si>
    <t>黑色垃圾袋</t>
  </si>
  <si>
    <t>常规、小号加厚手提式，100/卷</t>
  </si>
  <si>
    <t>临床护理100、社区与老年10、假肢20、基础护理50、助产5
康复实训室50、大数据10、人体机能50、影像100
实验中心130、临床检验40</t>
  </si>
  <si>
    <t>平口45*50加厚</t>
  </si>
  <si>
    <t>只</t>
  </si>
  <si>
    <t>32*52cm(50支/扎)</t>
  </si>
  <si>
    <t>扎</t>
  </si>
  <si>
    <t>加厚手提背心式，45cm*68cm，50个/包</t>
  </si>
  <si>
    <t>46cm*63cm</t>
  </si>
  <si>
    <t>黑色水产袋</t>
  </si>
  <si>
    <t>50个/卷 带提手</t>
  </si>
  <si>
    <t>恒温灌流盒</t>
  </si>
  <si>
    <t>休克实验用</t>
  </si>
  <si>
    <t>红色印泥盒</t>
  </si>
  <si>
    <t>长方形，盘面：90×55mm</t>
  </si>
  <si>
    <t>护士开瓶器</t>
  </si>
  <si>
    <t>金刚沙石片，带砂轮</t>
  </si>
  <si>
    <t>花篮</t>
  </si>
  <si>
    <t>化学指示胶带</t>
  </si>
  <si>
    <t>5卷/盒，19mm*45m</t>
  </si>
  <si>
    <t>化学指示卡</t>
  </si>
  <si>
    <t>200片/盒</t>
  </si>
  <si>
    <t>化妆棉</t>
  </si>
  <si>
    <t>化妆棉签</t>
  </si>
  <si>
    <t>100支/盒</t>
  </si>
  <si>
    <t>黄枪头</t>
  </si>
  <si>
    <t>Biosharp  BS-200-T 、200ul</t>
  </si>
  <si>
    <t>黄色垃圾袋</t>
  </si>
  <si>
    <t>小号加厚，100/卷</t>
  </si>
  <si>
    <t>临床护理30、社区与老年10</t>
  </si>
  <si>
    <t>小号</t>
  </si>
  <si>
    <t>小</t>
  </si>
  <si>
    <t>人体机能200、基础护理5000</t>
  </si>
  <si>
    <t>中</t>
  </si>
  <si>
    <t>大</t>
  </si>
  <si>
    <t>大号，100/卷</t>
  </si>
  <si>
    <t>平口 120cm*140cm 加厚</t>
  </si>
  <si>
    <t>手提 90cm*56cm</t>
  </si>
  <si>
    <t>手提 32cm*38cm</t>
  </si>
  <si>
    <t>回形针</t>
  </si>
  <si>
    <t>活性炭</t>
  </si>
  <si>
    <t>AR，500g/瓶，粉末状</t>
  </si>
  <si>
    <r>
      <rPr>
        <sz val="12"/>
        <rFont val="宋体"/>
        <charset val="134"/>
      </rPr>
      <t>火柴</t>
    </r>
    <r>
      <rPr>
        <sz val="12"/>
        <rFont val="Arial"/>
        <charset val="134"/>
      </rPr>
      <t xml:space="preserve">	</t>
    </r>
  </si>
  <si>
    <t>化学200、病原600、现代50</t>
  </si>
  <si>
    <t>基础护肤套装</t>
  </si>
  <si>
    <t>旅游便携装，含洗面奶（30g）、水（30mi）、乳液/面霜(20ml)</t>
  </si>
  <si>
    <t>急救药箱</t>
  </si>
  <si>
    <t>10寸，银白色</t>
  </si>
  <si>
    <t>挤压瓶</t>
  </si>
  <si>
    <t>5ml,避光白色，适用于油类的分装，不漏</t>
  </si>
  <si>
    <t>加厚防爆酒精灯</t>
  </si>
  <si>
    <t>250ml</t>
  </si>
  <si>
    <t>家用擦桌布</t>
  </si>
  <si>
    <t>麂皮材质，不掉毛，强吸水</t>
  </si>
  <si>
    <t>条</t>
  </si>
  <si>
    <t>检查手套</t>
  </si>
  <si>
    <t>每双独立装</t>
  </si>
  <si>
    <t>双</t>
  </si>
  <si>
    <t>剪刀</t>
  </si>
  <si>
    <t>得力 78mm*210mm</t>
  </si>
  <si>
    <t>胶棒</t>
  </si>
  <si>
    <t>20cm</t>
  </si>
  <si>
    <t>口腔30、大数据实训中心10、假肢12</t>
  </si>
  <si>
    <t>接种棒</t>
  </si>
  <si>
    <t>接种环（镍丝）</t>
  </si>
  <si>
    <t>2mm，10根/包</t>
  </si>
  <si>
    <t>现代5、病原8</t>
  </si>
  <si>
    <t>接种丝（镍丝）</t>
  </si>
  <si>
    <t>10根/包</t>
  </si>
  <si>
    <t>接种针</t>
  </si>
  <si>
    <t>睫毛膏</t>
  </si>
  <si>
    <t>6g/支</t>
  </si>
  <si>
    <t>静电白板贴</t>
  </si>
  <si>
    <t>100cm*1000cm</t>
  </si>
  <si>
    <t>静脉采血针</t>
  </si>
  <si>
    <t>0.55*19mm,100支/包</t>
  </si>
  <si>
    <t>静脉留置针</t>
  </si>
  <si>
    <t>24G Y型，0.72mm×19mm</t>
  </si>
  <si>
    <t>静脉留置针敷贴</t>
  </si>
  <si>
    <t>6cm*7cm</t>
  </si>
  <si>
    <t>静脉输液留置针</t>
  </si>
  <si>
    <t>L型，22G</t>
  </si>
  <si>
    <t>酒精灯</t>
  </si>
  <si>
    <t>不锈钢盖、玻璃瓶/9*7mm</t>
  </si>
  <si>
    <t>酒精灯棉芯</t>
  </si>
  <si>
    <t>绝缘手套</t>
  </si>
  <si>
    <t>副</t>
  </si>
  <si>
    <t>刻度滴管刷</t>
  </si>
  <si>
    <t>5ml刻度滴管用</t>
  </si>
  <si>
    <t>蓝枪头</t>
  </si>
  <si>
    <t>Biosharp  BS-1000-T 、1000ul</t>
  </si>
  <si>
    <t>劳保手套</t>
  </si>
  <si>
    <t>丁腈加厚带胶</t>
  </si>
  <si>
    <t>老骨穿小原皮</t>
  </si>
  <si>
    <t>离体肠管</t>
  </si>
  <si>
    <t>硅胶25cm/根</t>
  </si>
  <si>
    <t>离心管</t>
  </si>
  <si>
    <t>LABSELECT  CT-002-50A、50ml</t>
  </si>
  <si>
    <t>LABSELECT  CT-002-15、15ml</t>
  </si>
  <si>
    <t>Corning，50ml锥形离心管，9500g，PP，灭菌</t>
  </si>
  <si>
    <t>科进，15ml锥形离心管，8000g，PP，灭菌，带架</t>
  </si>
  <si>
    <t>50mlEP管 螺口尖底带盖，50个/包</t>
  </si>
  <si>
    <t>5ml，500个/包</t>
  </si>
  <si>
    <t>1.5ml，500个/包</t>
  </si>
  <si>
    <t>制药5、药学平台7</t>
  </si>
  <si>
    <t>50/包\10ml</t>
  </si>
  <si>
    <t>100个/包\15ML</t>
  </si>
  <si>
    <t>50个/包\50ML</t>
  </si>
  <si>
    <t>50支/包Fisher\10ML\尖底旋盖</t>
  </si>
  <si>
    <t>50ml圆底连盖
 200支/包，500/包</t>
  </si>
  <si>
    <t>2ml圆底连盖
 300支/包1000/包</t>
  </si>
  <si>
    <t>1.5ml尖底连盖
 300支/包1000/包</t>
  </si>
  <si>
    <t>离心管架</t>
  </si>
  <si>
    <t>50ml，10孔</t>
  </si>
  <si>
    <t>离心管架96孔双面板架（0.5/1.5Ep管架）</t>
  </si>
  <si>
    <t>离心管双面架</t>
  </si>
  <si>
    <t>1.5ml,0.5ml，60孔</t>
  </si>
  <si>
    <t>立白洗洁精</t>
  </si>
  <si>
    <t>1.12Kg</t>
  </si>
  <si>
    <t>桶</t>
  </si>
  <si>
    <t>利器盒</t>
  </si>
  <si>
    <t>8L，圆形</t>
  </si>
  <si>
    <t>4L，圆形</t>
  </si>
  <si>
    <t>5L圆形</t>
  </si>
  <si>
    <t>脸扑</t>
  </si>
  <si>
    <t>三角状，超软</t>
  </si>
  <si>
    <t>量筒</t>
  </si>
  <si>
    <t>塑料材质，250mL</t>
  </si>
  <si>
    <t>10ml塑料</t>
  </si>
  <si>
    <t>铝箔纸</t>
  </si>
  <si>
    <t>铝饭盒</t>
  </si>
  <si>
    <t>灭菌用，16cm*5.8cm*3.2cm</t>
  </si>
  <si>
    <t>铝试管架</t>
  </si>
  <si>
    <t>40孔，12.5mm，82*92*200mm</t>
  </si>
  <si>
    <t>滤纸片</t>
  </si>
  <si>
    <t>6mm，100片/瓶</t>
  </si>
  <si>
    <t>毛巾</t>
  </si>
  <si>
    <t>蓝色30*70</t>
  </si>
  <si>
    <t>黑色30*70</t>
  </si>
  <si>
    <t>口腔实验实训中心30、动物中心4</t>
  </si>
  <si>
    <t>72×34mm，纯棉加厚吸水</t>
  </si>
  <si>
    <t>酶标板</t>
  </si>
  <si>
    <t>江苏志达，96孔， 可拆</t>
  </si>
  <si>
    <t>棉柔洗脸巾</t>
  </si>
  <si>
    <t>棉线绳</t>
  </si>
  <si>
    <t>2mm粗，双股</t>
  </si>
  <si>
    <t>棉线手套</t>
  </si>
  <si>
    <t>现代30、化学200、病原200、影像100、动物中心30</t>
  </si>
  <si>
    <t>灭火毯</t>
  </si>
  <si>
    <t>1.5m*1.5m，国标石棉毯</t>
  </si>
  <si>
    <t>抹布</t>
  </si>
  <si>
    <t>影像100、实验中心256、实训中心50\检验100</t>
  </si>
  <si>
    <t>目镜测微尺</t>
  </si>
  <si>
    <t>22mm</t>
  </si>
  <si>
    <t>耐高温透气封口膜</t>
  </si>
  <si>
    <t>比克曼,50张/包（16cm*16cm）</t>
  </si>
  <si>
    <t>尼龙绳</t>
  </si>
  <si>
    <t>尿糖试纸</t>
  </si>
  <si>
    <t>普通</t>
  </si>
  <si>
    <t>小盒</t>
  </si>
  <si>
    <t>镊子</t>
  </si>
  <si>
    <t>普通镊子(12.5cm, 直圆头)Cat#:FS019</t>
  </si>
  <si>
    <t>培养皿</t>
  </si>
  <si>
    <t>9cm，10/盒</t>
  </si>
  <si>
    <t>皮筋</t>
  </si>
  <si>
    <t>1000根/包</t>
  </si>
  <si>
    <t>250个/袋</t>
  </si>
  <si>
    <t>皮内注射模块</t>
  </si>
  <si>
    <t>皮内注射练习用</t>
  </si>
  <si>
    <t>皮镊</t>
  </si>
  <si>
    <t>上海产，直头不锈钢16CM</t>
  </si>
  <si>
    <t>平板车轮子</t>
  </si>
  <si>
    <t>6寸，定向轮</t>
  </si>
  <si>
    <t>6寸，万向轮</t>
  </si>
  <si>
    <t>普通石膏</t>
  </si>
  <si>
    <t>普通/10kg鸿泰石膏</t>
  </si>
  <si>
    <t>气管插管包</t>
  </si>
  <si>
    <t>只要5.5的（配套有喉镜）</t>
  </si>
  <si>
    <t>气管插管导管</t>
  </si>
  <si>
    <t>5.5#</t>
  </si>
  <si>
    <t>气管插管导丝</t>
  </si>
  <si>
    <t>5.5#配套导丝（不要铝制）</t>
  </si>
  <si>
    <t>气相进样针</t>
  </si>
  <si>
    <t>岛津GC-2014C用，10ul（原厂购买，详见样品）</t>
  </si>
  <si>
    <t>器械产包包布</t>
  </si>
  <si>
    <t>枪头</t>
  </si>
  <si>
    <t>5mL</t>
  </si>
  <si>
    <t>1ml加长</t>
  </si>
  <si>
    <t>上海生工,1000微升（蓝）</t>
  </si>
  <si>
    <t>10ul微升，1000支/袋</t>
  </si>
  <si>
    <t>200微升，1000支/袋</t>
  </si>
  <si>
    <t>1000微升，1000支/袋</t>
  </si>
  <si>
    <t>5mL，300支/袋</t>
  </si>
  <si>
    <t>清洁剂</t>
  </si>
  <si>
    <r>
      <rPr>
        <sz val="12"/>
        <rFont val="宋体"/>
        <charset val="134"/>
      </rPr>
      <t>白板、黑板、绿板清洁剂附赠白板清洁巾白板配件</t>
    </r>
    <r>
      <rPr>
        <sz val="12"/>
        <rFont val="宋体"/>
        <charset val="134"/>
      </rPr>
      <t>7859</t>
    </r>
  </si>
  <si>
    <t>医工综合实验室</t>
  </si>
  <si>
    <t>染色缸</t>
  </si>
  <si>
    <t>10片装 卧式</t>
  </si>
  <si>
    <t>染色缸，染色架套装</t>
  </si>
  <si>
    <t>30片圆缸+30片染色架</t>
  </si>
  <si>
    <t>热敏不干胶标签</t>
  </si>
  <si>
    <t>40*30*400张，</t>
  </si>
  <si>
    <t>热敏不干胶标签纸</t>
  </si>
  <si>
    <t>宽度80MM，不干胶热敏材质</t>
  </si>
  <si>
    <t>热熔枪</t>
  </si>
  <si>
    <t>热塑膜\颈胸膜膜</t>
  </si>
  <si>
    <t>CT模拟定位实训室、放疗实训室</t>
  </si>
  <si>
    <t>热塑膜\体膜</t>
  </si>
  <si>
    <t>热塑膜\头颈肩膜</t>
  </si>
  <si>
    <t>热缩膜</t>
  </si>
  <si>
    <t>28*45cm    50个/包</t>
  </si>
  <si>
    <t>溶氧电极</t>
  </si>
  <si>
    <t>梅特勒InPro 6800/12/120，12mm*120mm</t>
  </si>
  <si>
    <t>乳胶管</t>
  </si>
  <si>
    <t>6*9mm，30米/包</t>
  </si>
  <si>
    <t>乳胶胶皮耐磨家用手套</t>
  </si>
  <si>
    <t>妙洁大码</t>
  </si>
  <si>
    <t>付</t>
  </si>
  <si>
    <t>软尺</t>
  </si>
  <si>
    <t>可伸缩收纳 1.5米</t>
  </si>
  <si>
    <t>软木留言板</t>
  </si>
  <si>
    <t>40*60mm</t>
  </si>
  <si>
    <t>腮红盘</t>
  </si>
  <si>
    <t>四色</t>
  </si>
  <si>
    <t>三角瓶刷</t>
  </si>
  <si>
    <t>250ml三角瓶用</t>
  </si>
  <si>
    <t>三色修容盘</t>
  </si>
  <si>
    <t>含高光、阴影</t>
  </si>
  <si>
    <t>三爪夹</t>
  </si>
  <si>
    <t>总长27cm,电镀单调节</t>
  </si>
  <si>
    <t>色谱柱</t>
  </si>
  <si>
    <t>品牌：ChromaNik，型号：Sunniest C18（4.6*250mm，5um）</t>
  </si>
  <si>
    <t>纱布块</t>
  </si>
  <si>
    <t>20片/包   40*70cm/块</t>
  </si>
  <si>
    <t>砂轮</t>
  </si>
  <si>
    <t>医用</t>
  </si>
  <si>
    <t>9</t>
  </si>
  <si>
    <t>烧杯</t>
  </si>
  <si>
    <t>塑料材质，有柄，1000ml</t>
  </si>
  <si>
    <t>烧杯刷</t>
  </si>
  <si>
    <t>刷头长12cm，全长22cm</t>
  </si>
  <si>
    <t>适配500ml烧杯</t>
  </si>
  <si>
    <t>人体机能5、药学平台30</t>
  </si>
  <si>
    <t>烧瓶夹</t>
  </si>
  <si>
    <t>长250mm，最大60mm，锌合金镀铬</t>
  </si>
  <si>
    <t>烧瓶夹（冷凝管夹）</t>
  </si>
  <si>
    <t>长度28cm,最大开口110mm</t>
  </si>
  <si>
    <t>十字夹</t>
  </si>
  <si>
    <t>一字手柄，直径10cm</t>
  </si>
  <si>
    <t>石蜡油</t>
  </si>
  <si>
    <t>500ml塑料瓶</t>
  </si>
  <si>
    <t>石蕊试纸</t>
  </si>
  <si>
    <t>实验剪刀</t>
  </si>
  <si>
    <t>Cat#:FS001；剪刀(10cm, 直尖)</t>
  </si>
  <si>
    <t>实验室水池过滤网</t>
  </si>
  <si>
    <t>33cm×42cm</t>
  </si>
  <si>
    <t>试管夹</t>
  </si>
  <si>
    <t>木质，185mm</t>
  </si>
  <si>
    <t>试管架</t>
  </si>
  <si>
    <t>不锈钢，孔径18mm</t>
  </si>
  <si>
    <t>试管刷</t>
  </si>
  <si>
    <t>大号</t>
  </si>
  <si>
    <t>现代30、人体机能5、药学平台30</t>
  </si>
  <si>
    <t>中号</t>
  </si>
  <si>
    <t>现代30、药学平台30</t>
  </si>
  <si>
    <t>化学300、药学平台30</t>
  </si>
  <si>
    <t>收纳筐</t>
  </si>
  <si>
    <t>600*400*350mm，蓝色，能堆叠</t>
  </si>
  <si>
    <t>收纳箱带盖带轮52*37*31cm</t>
  </si>
  <si>
    <t>收纳箱带盖带轮72*53*44cm</t>
  </si>
  <si>
    <t>755*565*40cm</t>
  </si>
  <si>
    <t>34*25*14cm白色加厚</t>
  </si>
  <si>
    <t>收纳箱</t>
  </si>
  <si>
    <t>49*35*29，带轮带把手</t>
  </si>
  <si>
    <t>手术刀片</t>
  </si>
  <si>
    <t>23号，10片/包</t>
  </si>
  <si>
    <t>21#、10个/包</t>
  </si>
  <si>
    <t>11#、10个/包</t>
  </si>
  <si>
    <t>手术记录单</t>
  </si>
  <si>
    <t>外科动物手术记录清单</t>
  </si>
  <si>
    <t>手套</t>
  </si>
  <si>
    <t>45cm加长乳胶手套</t>
  </si>
  <si>
    <t>输液卡贴纸</t>
  </si>
  <si>
    <t>40*50mm，500贴/卷</t>
  </si>
  <si>
    <t>输液瓶贴</t>
  </si>
  <si>
    <t>100个/卷</t>
  </si>
  <si>
    <t>临床护理4、基础护理10</t>
  </si>
  <si>
    <t>鼠标垫</t>
  </si>
  <si>
    <t>防水耐脏</t>
  </si>
  <si>
    <t>数字恒温水浴锅</t>
  </si>
  <si>
    <t>普通双孔，HH-2</t>
  </si>
  <si>
    <t>双面刀片</t>
  </si>
  <si>
    <t>20mm*40mm/10片每盒</t>
  </si>
  <si>
    <t>双面胶</t>
  </si>
  <si>
    <t>宽1.2cm，长9.1m</t>
  </si>
  <si>
    <t>康复实训室</t>
  </si>
  <si>
    <t>双氧水</t>
  </si>
  <si>
    <t>医用，3%，100ml/瓶</t>
  </si>
  <si>
    <t>水果刀</t>
  </si>
  <si>
    <t>刀刃95mm</t>
  </si>
  <si>
    <t>松香</t>
  </si>
  <si>
    <t>素描纸</t>
  </si>
  <si>
    <t>塑料比色皿</t>
  </si>
  <si>
    <t>purshee，100只/盒</t>
  </si>
  <si>
    <t>塑料玻璃分针</t>
  </si>
  <si>
    <t>塑料材质，一面带钩</t>
  </si>
  <si>
    <t>塑料滴管</t>
  </si>
  <si>
    <t>3ML</t>
  </si>
  <si>
    <t>5ML</t>
  </si>
  <si>
    <t>塑料放水桶</t>
  </si>
  <si>
    <t>比克曼，10L，带水龙头,耐酸碱</t>
  </si>
  <si>
    <t>比克曼，5L，带水龙头,耐酸碱</t>
  </si>
  <si>
    <t>塑料酒精喷灯</t>
  </si>
  <si>
    <t>塑料培养皿</t>
  </si>
  <si>
    <t>Biosharp  BS-90-CD 、90mm</t>
  </si>
  <si>
    <t>塑料浅框</t>
  </si>
  <si>
    <t>600*400*250mm，蓝色，能堆叠</t>
  </si>
  <si>
    <t>600*400*180mm，蓝色，能堆叠</t>
  </si>
  <si>
    <t>塑料烧杯</t>
  </si>
  <si>
    <t>100ml</t>
  </si>
  <si>
    <t>1000ml</t>
  </si>
  <si>
    <t>2000ml</t>
  </si>
  <si>
    <t>3000ML</t>
  </si>
  <si>
    <t>5000ML</t>
  </si>
  <si>
    <t>500ml带手柄</t>
  </si>
  <si>
    <t>塑料烧瓶托</t>
  </si>
  <si>
    <t>φ90mm，高50mm</t>
  </si>
  <si>
    <t>塑料绳</t>
  </si>
  <si>
    <t>pp/聚丙烯、长   度：约23-25米、
展开宽度：3.5CM（白色）</t>
  </si>
  <si>
    <t>塑料试管架</t>
  </si>
  <si>
    <t>塑料32孔</t>
  </si>
  <si>
    <t>塑料扎带</t>
  </si>
  <si>
    <t>宽2.7cm，长25CM</t>
  </si>
  <si>
    <t>探针</t>
  </si>
  <si>
    <t>铜制，牛蛙用</t>
  </si>
  <si>
    <t>天平刷</t>
  </si>
  <si>
    <t>尼龙刷</t>
  </si>
  <si>
    <t>铁架台</t>
  </si>
  <si>
    <t>不锈钢，总高60cm</t>
  </si>
  <si>
    <t>听诊器</t>
  </si>
  <si>
    <t>透明电工胶带</t>
  </si>
  <si>
    <t>假肢矫形实训中心</t>
  </si>
  <si>
    <t>透明胶带</t>
  </si>
  <si>
    <t>18mm*100y</t>
  </si>
  <si>
    <t>60mm宽</t>
  </si>
  <si>
    <t>化学12、病原10、临床6、假肢10</t>
  </si>
  <si>
    <t>透明塑料滴瓶</t>
  </si>
  <si>
    <t>50ml</t>
  </si>
  <si>
    <t>透气细胞培养瓶</t>
  </si>
  <si>
    <r>
      <rPr>
        <sz val="12"/>
        <rFont val="宋体"/>
        <charset val="134"/>
      </rPr>
      <t>LABSELECT</t>
    </r>
    <r>
      <rPr>
        <sz val="12"/>
        <rFont val="宋体"/>
        <charset val="134"/>
      </rPr>
      <t> </t>
    </r>
    <r>
      <rPr>
        <sz val="12"/>
        <rFont val="宋体"/>
        <charset val="134"/>
      </rPr>
      <t>-13212、T75</t>
    </r>
  </si>
  <si>
    <t>LABSELECT -13112、T25</t>
  </si>
  <si>
    <t>透析袋</t>
  </si>
  <si>
    <t>截留分子量为8000-10000</t>
  </si>
  <si>
    <t>透析袋MD34-5M</t>
  </si>
  <si>
    <t>索莱宝S9040-2*100ml</t>
  </si>
  <si>
    <t>透析袋夹</t>
  </si>
  <si>
    <t>内尺寸6cm</t>
  </si>
  <si>
    <t>透析膜</t>
  </si>
  <si>
    <t>14K，W.34mm,2M/管</t>
  </si>
  <si>
    <t>管</t>
  </si>
  <si>
    <t>涂布棒</t>
  </si>
  <si>
    <t>兔气管插管</t>
  </si>
  <si>
    <t>不锈钢</t>
  </si>
  <si>
    <t>兔绳</t>
  </si>
  <si>
    <t>彩色塑料绳</t>
  </si>
  <si>
    <t>兔用导尿管</t>
  </si>
  <si>
    <t>直径2mm，无刻度</t>
  </si>
  <si>
    <t>托盘天平</t>
  </si>
  <si>
    <t>200g天平</t>
  </si>
  <si>
    <t>脱脂棉</t>
  </si>
  <si>
    <t>500g/卷</t>
  </si>
  <si>
    <t>蛙板</t>
  </si>
  <si>
    <t>22.5*15cm</t>
  </si>
  <si>
    <t>蛙心夹</t>
  </si>
  <si>
    <t>微孔滤膜</t>
  </si>
  <si>
    <t>有机系，0.45微米孔径，50mm直径，每盒50张</t>
  </si>
  <si>
    <t>50片/盒，直径80mm,0.45μm，水系</t>
  </si>
  <si>
    <t>50片/盒，直径80mm,0.45μm，有机系</t>
  </si>
  <si>
    <t>0.22μm，100个/桶</t>
  </si>
  <si>
    <t>0.45μm，100片/瓶</t>
  </si>
  <si>
    <t>微量药勺</t>
  </si>
  <si>
    <t>22cm</t>
  </si>
  <si>
    <t>微量移液器</t>
  </si>
  <si>
    <t>Dragonlab大龙,0.5-10ul</t>
  </si>
  <si>
    <t>Dragonlab大龙,10-100ul</t>
  </si>
  <si>
    <t>Dragonlab大龙,100-1000ul</t>
  </si>
  <si>
    <t>污物缸</t>
  </si>
  <si>
    <t>12cm，不锈钢</t>
  </si>
  <si>
    <t>无菌巾包包布</t>
  </si>
  <si>
    <t>50cm×50cm双层布单</t>
  </si>
  <si>
    <t>无菌毛刷</t>
  </si>
  <si>
    <t>木柄、术前刷手用、刷长7cm、宽3.5cm、1.5cm、手刷毛长1.5cm、指刷毛长1.5cm</t>
  </si>
  <si>
    <t>无芯卷纸卫生纸</t>
  </si>
  <si>
    <t>10卷/提</t>
  </si>
  <si>
    <t>提</t>
  </si>
  <si>
    <t>助产24、临床护理12、基础护理30、临床20、康复4、机能15
化学22、实验中心64、检验80、影像12、健康管理实训室11
医工10</t>
  </si>
  <si>
    <t>吸咀</t>
  </si>
  <si>
    <t>8*71，500支/包</t>
  </si>
  <si>
    <t>5.5*50，,1000支/包</t>
  </si>
  <si>
    <t>吸水纸</t>
  </si>
  <si>
    <t>抽式</t>
  </si>
  <si>
    <t>45*30cm，100张/包,植物标本制作吸水用</t>
  </si>
  <si>
    <t>泰州市奥克滤纸厂，100张/盒</t>
  </si>
  <si>
    <t>2.5cm*8cm  100片/盒</t>
  </si>
  <si>
    <t xml:space="preserve"> 盒</t>
  </si>
  <si>
    <t>60*60cm，100张/包</t>
  </si>
  <si>
    <t>锡纸</t>
  </si>
  <si>
    <t>45mm*65m*18um</t>
  </si>
  <si>
    <t>洗耳球</t>
  </si>
  <si>
    <t>洗脸小盆子</t>
  </si>
  <si>
    <t>直径19.7cm</t>
  </si>
  <si>
    <t>洗瓶</t>
  </si>
  <si>
    <t>500ml</t>
  </si>
  <si>
    <t>现代20、化学50</t>
  </si>
  <si>
    <t>洗眼器</t>
  </si>
  <si>
    <t>铜主体，坐式，单口，红色</t>
  </si>
  <si>
    <t>洗衣粉</t>
  </si>
  <si>
    <t>250g</t>
  </si>
  <si>
    <t>药学平台20、假肢32、动物中心10</t>
  </si>
  <si>
    <t>细胞过滤器</t>
  </si>
  <si>
    <t>50个/盒</t>
  </si>
  <si>
    <t>细胞计数板</t>
  </si>
  <si>
    <t>1005-50</t>
  </si>
  <si>
    <t>细胞培养板</t>
  </si>
  <si>
    <t>LABSELECT -11512、96孔</t>
  </si>
  <si>
    <t>LABSELECT -11112、6孔</t>
  </si>
  <si>
    <t>细胞培养皿</t>
  </si>
  <si>
    <t>Corning -430166、60mm</t>
  </si>
  <si>
    <t>细胞培养瓶（滤网）25cm</t>
  </si>
  <si>
    <t>Corning，20个/包</t>
  </si>
  <si>
    <t>细铁丝</t>
  </si>
  <si>
    <t>22号，直径0.8mm，镀锌防锈</t>
  </si>
  <si>
    <t>鲜花</t>
  </si>
  <si>
    <t>勿忘我、康乃馨、小向日葵、百合、满天星等（4-5支每束）</t>
  </si>
  <si>
    <t>束</t>
  </si>
  <si>
    <t>鲜花包装纸</t>
  </si>
  <si>
    <t>混色，58x58 厘米，50张/包</t>
  </si>
  <si>
    <t>鲜花包装纸雪梨纸花束内衬</t>
  </si>
  <si>
    <t>787mm*970mm，500张/包</t>
  </si>
  <si>
    <t>显微镜镜头专用清洗剂</t>
  </si>
  <si>
    <t>50ml/瓶</t>
  </si>
  <si>
    <t>显微镜配套灯泡</t>
  </si>
  <si>
    <t>尼康E100配套</t>
  </si>
  <si>
    <t>显微镜配套脚垫</t>
  </si>
  <si>
    <t>显影纱布</t>
  </si>
  <si>
    <t>20条/包</t>
  </si>
  <si>
    <t>香皂</t>
  </si>
  <si>
    <t>舒肤佳</t>
  </si>
  <si>
    <t>接触镜实验室</t>
  </si>
  <si>
    <t>橡胶管</t>
  </si>
  <si>
    <t>白色、内径8mm</t>
  </si>
  <si>
    <t>橡胶管（接冷凝管）</t>
  </si>
  <si>
    <t>橡胶软管</t>
  </si>
  <si>
    <t>耐氧化，内径12mm,外径18mm</t>
  </si>
  <si>
    <t>橡胶塞</t>
  </si>
  <si>
    <t>3#</t>
  </si>
  <si>
    <t>橡胶塞打孔器</t>
  </si>
  <si>
    <t>四件套</t>
  </si>
  <si>
    <t>橡胶手套</t>
  </si>
  <si>
    <t>冬季橡胶保暖防水手套，保洁专用</t>
  </si>
  <si>
    <t>加长加厚45cm、防水乳胶手套</t>
  </si>
  <si>
    <t>临床能力培训中心32、动物中心500</t>
  </si>
  <si>
    <t>橡胶真空软管</t>
  </si>
  <si>
    <t>耐压，耐氧化，内径8mm，外径15mm</t>
  </si>
  <si>
    <t>耐压，耐氧化，内径6.5mm,外径11mm</t>
  </si>
  <si>
    <t>橡皮筋</t>
  </si>
  <si>
    <t>500根/包</t>
  </si>
  <si>
    <t>现代18、病原3</t>
  </si>
  <si>
    <t>得力 大盒</t>
  </si>
  <si>
    <t>橡皮塞</t>
  </si>
  <si>
    <t>8号</t>
  </si>
  <si>
    <t>消毒包包布</t>
  </si>
  <si>
    <t>消毒无菌巾</t>
  </si>
  <si>
    <t>60cm×60cm双层布</t>
  </si>
  <si>
    <t>消防自救呼吸面具</t>
  </si>
  <si>
    <t>TZL30</t>
  </si>
  <si>
    <t>小儿头皮固定自粘弹性绷带</t>
  </si>
  <si>
    <t>2.5cm100cm，20卷/盒</t>
  </si>
  <si>
    <t>小方巾</t>
  </si>
  <si>
    <t>棉布</t>
  </si>
  <si>
    <t>小鼠饲料</t>
  </si>
  <si>
    <t>20kg</t>
  </si>
  <si>
    <t>克</t>
  </si>
  <si>
    <t>心电图纸</t>
  </si>
  <si>
    <t>心电图机专用记录纸 80mm*20m  10卷/盒</t>
  </si>
  <si>
    <t>心心相印110抽3层，原生浆</t>
  </si>
  <si>
    <t>110抽/10包</t>
  </si>
  <si>
    <t>锌铜弓</t>
  </si>
  <si>
    <t>牛蛙用</t>
  </si>
  <si>
    <t>新骨穿模块</t>
  </si>
  <si>
    <t>新生儿防蓝光眼罩</t>
  </si>
  <si>
    <t>双面蚕丝，黑色，13.5×1.5cm,0-4岁婴幼儿专用</t>
  </si>
  <si>
    <t>新生儿手腕带</t>
  </si>
  <si>
    <t>新生儿用</t>
  </si>
  <si>
    <t>胸腔闭式引流瓶</t>
  </si>
  <si>
    <t>血袋</t>
  </si>
  <si>
    <t>350ml,空袋</t>
  </si>
  <si>
    <t>血球计数板</t>
  </si>
  <si>
    <t>血糖试纸条</t>
  </si>
  <si>
    <t>50支／盒</t>
  </si>
  <si>
    <t>临床护理40、健康管理实训室10</t>
  </si>
  <si>
    <t>血糖试纸纸</t>
  </si>
  <si>
    <t>安稳免调码</t>
  </si>
  <si>
    <t>配套鱼跃 580</t>
  </si>
  <si>
    <t>血糖针</t>
  </si>
  <si>
    <t>血小板稀释液</t>
  </si>
  <si>
    <t>压敏胶带</t>
  </si>
  <si>
    <t>医用，1.25*10yd</t>
  </si>
  <si>
    <t>压舌板</t>
  </si>
  <si>
    <t>牙签</t>
  </si>
  <si>
    <t>100根/包</t>
  </si>
  <si>
    <t>牙签盒</t>
  </si>
  <si>
    <t>研磨粉碎机</t>
  </si>
  <si>
    <t>1000g304不锈钢，加硬加韧钢刀</t>
  </si>
  <si>
    <t>眼科剪</t>
  </si>
  <si>
    <t>上海产，直头不锈钢10CM</t>
  </si>
  <si>
    <t>眼科镊</t>
  </si>
  <si>
    <t>上海产，弯头不锈钢10CM</t>
  </si>
  <si>
    <t>眼影</t>
  </si>
  <si>
    <t>四色(大地色系列)</t>
  </si>
  <si>
    <t>腰穿椎管</t>
  </si>
  <si>
    <t>全科医生GD/L68A.100</t>
  </si>
  <si>
    <t>腰椎穿刺大海绵</t>
  </si>
  <si>
    <t>腰椎穿刺外皮带海绵</t>
  </si>
  <si>
    <t>腰椎盖板</t>
  </si>
  <si>
    <t>药勺</t>
  </si>
  <si>
    <t>不锈钢16CM</t>
  </si>
  <si>
    <t>现代50、人体机能50</t>
  </si>
  <si>
    <t>药匙</t>
  </si>
  <si>
    <t>单头16cm（加厚）</t>
  </si>
  <si>
    <t>双头22cm（加厚）</t>
  </si>
  <si>
    <t>钥匙牌门牌吊牌</t>
  </si>
  <si>
    <t>液态提桶</t>
  </si>
  <si>
    <t>实底，30L50口径圆形实底提桶</t>
  </si>
  <si>
    <t>一次性薄膜手套</t>
  </si>
  <si>
    <t>加厚 200只/盒</t>
  </si>
  <si>
    <t>临床25、现代25、人体机能50</t>
  </si>
  <si>
    <t>一次性绷带</t>
  </si>
  <si>
    <t>8*600cm（10卷/包）</t>
  </si>
  <si>
    <t>一次性带针静脉输液器</t>
  </si>
  <si>
    <t>5号针头，25套/包</t>
  </si>
  <si>
    <t>一次性丁腈手套</t>
  </si>
  <si>
    <t>M号</t>
  </si>
  <si>
    <t>现代2500、现代2000、制药2000、临床检验3000、化学2000</t>
  </si>
  <si>
    <t>L号</t>
  </si>
  <si>
    <t>现代250、现代2000、制药2000、临床检验2500、化学4000
病原1000</t>
  </si>
  <si>
    <t>M码白色</t>
  </si>
  <si>
    <t>L码白色</t>
  </si>
  <si>
    <t>S号</t>
  </si>
  <si>
    <t>一次性洞巾</t>
  </si>
  <si>
    <t>50*60cm</t>
  </si>
  <si>
    <r>
      <rPr>
        <sz val="12"/>
        <rFont val="宋体"/>
        <charset val="134"/>
      </rPr>
      <t>一次性胶头滴管</t>
    </r>
    <r>
      <rPr>
        <sz val="12"/>
        <rFont val="Arial"/>
        <charset val="134"/>
      </rPr>
      <t xml:space="preserve">	</t>
    </r>
  </si>
  <si>
    <t>5ml,100支/包</t>
  </si>
  <si>
    <t>3ml，,100支/包</t>
  </si>
  <si>
    <t>一次性静脉采血管</t>
  </si>
  <si>
    <t>常规，红色</t>
  </si>
  <si>
    <t>常规，紫色</t>
  </si>
  <si>
    <t>一次性静脉输液针头</t>
  </si>
  <si>
    <t>头端非塑料，5.5#，100个/包</t>
  </si>
  <si>
    <t>一次性帽子</t>
  </si>
  <si>
    <t>20个/包</t>
  </si>
  <si>
    <t>一次性培养皿</t>
  </si>
  <si>
    <t>90mm 500套/箱</t>
  </si>
  <si>
    <t>现代5、病原6</t>
  </si>
  <si>
    <t>一次性纱布垫</t>
  </si>
  <si>
    <t>带挂钩25*25cm，6层</t>
  </si>
  <si>
    <t>一次性纱布块</t>
  </si>
  <si>
    <t>8层，20*20cm</t>
  </si>
  <si>
    <t>人体机能5000、制药150、现代500</t>
  </si>
  <si>
    <t>一次性使用导尿
包（带初次消毒物品）</t>
  </si>
  <si>
    <t>乳胶型，16Fr,带初消物品</t>
  </si>
  <si>
    <t>一次性使用灌肠袋</t>
  </si>
  <si>
    <t>一次性使用静脉输液针</t>
  </si>
  <si>
    <t>0.55mm，紫色针头，100套/包</t>
  </si>
  <si>
    <t>一次性使用口护包</t>
  </si>
  <si>
    <t>一次性使用末梢采血针（28G)</t>
  </si>
  <si>
    <t>一次性使用输液器（带针）</t>
  </si>
  <si>
    <t>5.5号，25个/包</t>
  </si>
  <si>
    <t>基础护理50、临床护理8</t>
  </si>
  <si>
    <t>一次性使用胃管包</t>
  </si>
  <si>
    <t>硅橡胶刻有数字标志</t>
  </si>
  <si>
    <t>一次性使用无菌采血针</t>
  </si>
  <si>
    <t>50支/盒(粗塑料柄)</t>
  </si>
  <si>
    <t>一次性使用无菌橡胶外科手套</t>
  </si>
  <si>
    <t>临床护理5000、病原1000、临床8100、口腔800、基础护理2700、助产200</t>
  </si>
  <si>
    <t>临床护理1100、人体机能400、检验200、临床8100
基础护理500</t>
  </si>
  <si>
    <t>口腔2000、临床检验200</t>
  </si>
  <si>
    <t>人体机能800、病原600、临床5300、检验200、口腔1000
基础护理120、助产100</t>
  </si>
  <si>
    <t>一次性使用吸痰管（带手套）</t>
  </si>
  <si>
    <t>带手套，50根/包</t>
  </si>
  <si>
    <t>一次性使用医用棉签</t>
  </si>
  <si>
    <t>10cm(20支/包、100包/袋)</t>
  </si>
  <si>
    <t>临床护理17、基础护理41、临床检验30、社区与老年8</t>
  </si>
  <si>
    <t>15cm ((20支/包、100包/袋)</t>
  </si>
  <si>
    <t>8cm，20支/包，100包/袋</t>
  </si>
  <si>
    <t>康复实训室73、临床10、病原15、化学1、制药1、人体机能2
现代1</t>
  </si>
  <si>
    <t>一次性使用治疗巾</t>
  </si>
  <si>
    <t>50cm*60cm，50片/包</t>
  </si>
  <si>
    <t>一次性使用中单</t>
  </si>
  <si>
    <t>50个/包</t>
  </si>
  <si>
    <t>一次性使用足底采血针</t>
  </si>
  <si>
    <t>26G</t>
  </si>
  <si>
    <t>50支/盒</t>
  </si>
  <si>
    <t>一次性输液器</t>
  </si>
  <si>
    <t>5.5号带针</t>
  </si>
  <si>
    <t>一次性双侧鼻氧管</t>
  </si>
  <si>
    <t>一次性水杯</t>
  </si>
  <si>
    <t>50只/包</t>
  </si>
  <si>
    <t>人体机能5、化学10、水杯25、实验中心7</t>
  </si>
  <si>
    <t>一次性塑料滴管</t>
  </si>
  <si>
    <t>5ml，500支/包</t>
  </si>
  <si>
    <t>一次性塑料三通</t>
  </si>
  <si>
    <t>一次性塑料试管</t>
  </si>
  <si>
    <t>医用，15*100</t>
  </si>
  <si>
    <t>10ml,500支/包，20包/箱</t>
  </si>
  <si>
    <t>一次性塑料吸管</t>
  </si>
  <si>
    <t>3ml，100支/包，100包/箱</t>
  </si>
  <si>
    <t>3ml，500支/包</t>
  </si>
  <si>
    <t>10ml，100支/包</t>
  </si>
  <si>
    <t>一次性头皮针</t>
  </si>
  <si>
    <t>5号针头，100套/包</t>
  </si>
  <si>
    <t>一次性外科手术线</t>
  </si>
  <si>
    <t>晓宇，医用真丝非吸收缝线</t>
  </si>
  <si>
    <t>一次性碗</t>
  </si>
  <si>
    <t>圆形、带盖</t>
  </si>
  <si>
    <t>一次性微量吸管</t>
  </si>
  <si>
    <t>20uL，100支/筒</t>
  </si>
  <si>
    <t>一次性无菌产包</t>
  </si>
  <si>
    <t>Ⅰ型普通产包</t>
  </si>
  <si>
    <t>一次性无菌单</t>
  </si>
  <si>
    <t>100*200cm</t>
  </si>
  <si>
    <t>80*80cm</t>
  </si>
  <si>
    <t>一次性无菌滴管</t>
  </si>
  <si>
    <t>120个/包，3ml，独立包装,</t>
  </si>
  <si>
    <t>一次性心电电极片</t>
  </si>
  <si>
    <t>一次性医用动脉采血器</t>
  </si>
  <si>
    <t>XQZ-01,3ml,0.6mm*</t>
  </si>
  <si>
    <t>一次性医用静脉采血针</t>
  </si>
  <si>
    <t>40套×0.7mm，40套/包</t>
  </si>
  <si>
    <t>一次性医用帽</t>
  </si>
  <si>
    <t>20只/包</t>
  </si>
  <si>
    <t>一次性医用乳胶手套</t>
  </si>
  <si>
    <t>100只/盒、M</t>
  </si>
  <si>
    <t>口腔15、现代50、药学平台4</t>
  </si>
  <si>
    <t>一次性医用纱布块</t>
  </si>
  <si>
    <t>独立包装，10*10CM</t>
  </si>
  <si>
    <t>一次性医用外科口罩</t>
  </si>
  <si>
    <t>机能4000、现代3200、口腔600、护理800、制药800、
化学600、病原1300、检验4000、影像300、临床14600
动物中心500</t>
  </si>
  <si>
    <t>一次性阴道给药器</t>
  </si>
  <si>
    <t>HKY-5型</t>
  </si>
  <si>
    <t>一次性阴道扩张器</t>
  </si>
  <si>
    <t>小号/中号</t>
  </si>
  <si>
    <t>一次性真空采血针</t>
  </si>
  <si>
    <t>7号，黑色</t>
  </si>
  <si>
    <t>一次性纸杯</t>
  </si>
  <si>
    <t>一次性注射器</t>
  </si>
  <si>
    <t>助产600、基础护理2840、现代1400、人体机能5800
病原1800、药学平台800</t>
  </si>
  <si>
    <t>2.5ml</t>
  </si>
  <si>
    <t>现代750、人体机能500、制药600、临床1000、病原1000
基础护理2000、助产600</t>
  </si>
  <si>
    <t>5ml</t>
  </si>
  <si>
    <t>人体机能1000、制药300、化学250、临床1200
基础护理7000、助产1000、现代700</t>
  </si>
  <si>
    <t>10ml</t>
  </si>
  <si>
    <t>人体机能2000、病原200</t>
  </si>
  <si>
    <t>20ML</t>
  </si>
  <si>
    <t>人体机能3000、基础护理100、制药100、临床1500</t>
  </si>
  <si>
    <t>临床700、人体机能50、病原30</t>
  </si>
  <si>
    <t>衣架（铁质）</t>
  </si>
  <si>
    <t>12个/把</t>
  </si>
  <si>
    <t>医疗废物袋</t>
  </si>
  <si>
    <t>黄色、加厚（大）50L</t>
  </si>
  <si>
    <t>黄色、加厚（小）30L带提手</t>
  </si>
  <si>
    <t>医用胶布</t>
  </si>
  <si>
    <t>2.5cm*900cm，PE压敏胶带、24卷/盒</t>
  </si>
  <si>
    <t>医用胶带</t>
  </si>
  <si>
    <t>医用胶带无纺布纸质型1.25cm*9.1m，24卷/盒</t>
  </si>
  <si>
    <t>基础护理22、助产2、人体机能20、化学3</t>
  </si>
  <si>
    <t>医用面罩式雾化器</t>
  </si>
  <si>
    <t>儿童B型</t>
  </si>
  <si>
    <t>医用砂轮片</t>
  </si>
  <si>
    <t>医用输液瓶口贴</t>
  </si>
  <si>
    <t>400片/盒</t>
  </si>
  <si>
    <t>医用输液贴</t>
  </si>
  <si>
    <t>助产6、基础护理6</t>
  </si>
  <si>
    <t>医用透明敷贴</t>
  </si>
  <si>
    <t>医用脱脂棉</t>
  </si>
  <si>
    <t>500g</t>
  </si>
  <si>
    <t>医用脱脂棉纱</t>
  </si>
  <si>
    <t>84cm*10m</t>
  </si>
  <si>
    <t>20cm*6m</t>
  </si>
  <si>
    <t>医用脱脂纱布</t>
  </si>
  <si>
    <t>8*10*8cm，200块/包</t>
  </si>
  <si>
    <t>助产17、临床120、基础护理300、临床护理15、现代80</t>
  </si>
  <si>
    <t>医用无菌脱脂棉球</t>
  </si>
  <si>
    <t>1000粒/包</t>
  </si>
  <si>
    <t>500g/包(大棉球)</t>
  </si>
  <si>
    <t>社区与老年5、康复实训室32、临床50</t>
  </si>
  <si>
    <t>500g/包(小棉球)</t>
  </si>
  <si>
    <t>制药1、人体机能50、现代30、社区与老年2
病原12、临床50</t>
  </si>
  <si>
    <t>医用橡皮膏</t>
  </si>
  <si>
    <t>2cm*200cm</t>
  </si>
  <si>
    <t>医用一次性压脉带</t>
  </si>
  <si>
    <t>50条/盒</t>
  </si>
  <si>
    <t>医用治疗巾</t>
  </si>
  <si>
    <t>棉麻布，80*80cm</t>
  </si>
  <si>
    <t>移液管架</t>
  </si>
  <si>
    <t>圆盘旋转式多用架，可放6支移液器，24支移液管</t>
  </si>
  <si>
    <t>圆盘旋转式，24孔，可挂移液枪</t>
  </si>
  <si>
    <t>移液器枪头</t>
  </si>
  <si>
    <t>300个/包，5ml</t>
  </si>
  <si>
    <t>100-1000μL</t>
  </si>
  <si>
    <t>20-200μL</t>
  </si>
  <si>
    <t>1-10μL</t>
  </si>
  <si>
    <t>移液枪</t>
  </si>
  <si>
    <t>1000-5000ul，大龙</t>
  </si>
  <si>
    <t>100-1000μl，大龙</t>
  </si>
  <si>
    <t>移液枪枪头</t>
  </si>
  <si>
    <t>1ml蓝枪头，500支/包</t>
  </si>
  <si>
    <t>硬石膏</t>
  </si>
  <si>
    <t>油画棒</t>
  </si>
  <si>
    <t>48色/盒</t>
  </si>
  <si>
    <t>鱼鳞抹布</t>
  </si>
  <si>
    <t>加厚切边款/30*40mm无痕无水印</t>
  </si>
  <si>
    <t>圆底烧瓶刷</t>
  </si>
  <si>
    <t>早早孕试纸条</t>
  </si>
  <si>
    <t>造口袋（可孚）</t>
  </si>
  <si>
    <t>一件式  10件／盒</t>
  </si>
  <si>
    <t>榨汁机（渣汁分离）</t>
  </si>
  <si>
    <t>TJE06A-400</t>
  </si>
  <si>
    <t>粘钩</t>
  </si>
  <si>
    <t>强力</t>
  </si>
  <si>
    <t>长方形塑料筐</t>
  </si>
  <si>
    <t>加密，50cm*37cm*14cm</t>
  </si>
  <si>
    <t>长方形塑料盆</t>
  </si>
  <si>
    <t>不漏水，45*35*14cm</t>
  </si>
  <si>
    <t>针灸针</t>
  </si>
  <si>
    <t>1寸</t>
  </si>
  <si>
    <t>1.5寸</t>
  </si>
  <si>
    <t>3寸</t>
  </si>
  <si>
    <t>针头式过滤器</t>
  </si>
  <si>
    <t>津腾油系，直径13mm，孔径0.22um，100个/盒</t>
  </si>
  <si>
    <t>真空泵油</t>
  </si>
  <si>
    <t>SV-100</t>
  </si>
  <si>
    <t>升</t>
  </si>
  <si>
    <t>植物标本夹</t>
  </si>
  <si>
    <t>40cm*30cm</t>
  </si>
  <si>
    <t>植物标本台纸</t>
  </si>
  <si>
    <t>39.5*27.5cm，100张/包</t>
  </si>
  <si>
    <t>止血带医用乳胶管</t>
  </si>
  <si>
    <t>2.5米/条</t>
  </si>
  <si>
    <t>止血钳</t>
  </si>
  <si>
    <t>上海产，弯头不锈钢14CM</t>
  </si>
  <si>
    <t>上海产，直头不锈钢14CM</t>
  </si>
  <si>
    <t>纸尿裤</t>
  </si>
  <si>
    <t>S码，32片/包,S码</t>
  </si>
  <si>
    <t>治疗单</t>
  </si>
  <si>
    <t>中速层析滤纸</t>
  </si>
  <si>
    <t>20cm×6cm</t>
  </si>
  <si>
    <t>终端过滤器</t>
  </si>
  <si>
    <t>默克Milli-Q
MPGL04001</t>
  </si>
  <si>
    <t>注射用青霉素80万单位</t>
  </si>
  <si>
    <t>80万单位</t>
  </si>
  <si>
    <t>自封袋</t>
  </si>
  <si>
    <t>8*12cm、100个/袋</t>
  </si>
  <si>
    <t>4*6cm、100个/袋</t>
  </si>
  <si>
    <t>口腔实验实训中心10、制药2</t>
  </si>
  <si>
    <t>10*15cm  100个/包</t>
  </si>
  <si>
    <t>现代5、药学平台1</t>
  </si>
  <si>
    <t>18*26cm  100个/包</t>
  </si>
  <si>
    <t>12丝，12*17cm，100个/包</t>
  </si>
  <si>
    <t>12丝，10*12cm，100个/包</t>
  </si>
  <si>
    <t>32*24cm、100个/袋</t>
  </si>
  <si>
    <t>7号，14*20 cm，100个/袋</t>
  </si>
  <si>
    <t>药学平台1、口腔20</t>
  </si>
  <si>
    <t>组培瓶透气盖</t>
  </si>
  <si>
    <t>70mm</t>
  </si>
  <si>
    <t>组织剪</t>
  </si>
  <si>
    <t>上海产，钝头不锈钢14CM</t>
  </si>
  <si>
    <t>组织镊</t>
  </si>
  <si>
    <t>坐标纸</t>
  </si>
  <si>
    <t>17*25cm，50张/包</t>
  </si>
  <si>
    <t>氧气</t>
  </si>
  <si>
    <t>40L/筒</t>
  </si>
  <si>
    <t>电动车电池液</t>
  </si>
  <si>
    <t>帆布手套</t>
  </si>
  <si>
    <t>杀虫气雾剂</t>
  </si>
  <si>
    <t>84消毒液</t>
  </si>
  <si>
    <r>
      <rPr>
        <sz val="14"/>
        <color theme="1"/>
        <rFont val="宋体"/>
        <charset val="134"/>
      </rPr>
      <t>兔笼架</t>
    </r>
  </si>
  <si>
    <r>
      <rPr>
        <sz val="14"/>
        <color theme="1"/>
        <rFont val="宋体"/>
        <charset val="134"/>
      </rPr>
      <t>尿粪垫</t>
    </r>
  </si>
  <si>
    <t>圈</t>
  </si>
  <si>
    <r>
      <rPr>
        <sz val="14"/>
        <color theme="1"/>
        <rFont val="宋体"/>
        <charset val="134"/>
      </rPr>
      <t>兔子周转箱</t>
    </r>
  </si>
  <si>
    <r>
      <rPr>
        <sz val="14"/>
        <color theme="1"/>
        <rFont val="宋体"/>
        <charset val="134"/>
      </rPr>
      <t>钢丝球</t>
    </r>
  </si>
  <si>
    <r>
      <rPr>
        <sz val="14"/>
        <color theme="1"/>
        <rFont val="宋体"/>
        <charset val="134"/>
      </rPr>
      <t>空气清新剂</t>
    </r>
  </si>
  <si>
    <r>
      <rPr>
        <sz val="14"/>
        <color theme="1"/>
        <rFont val="宋体"/>
        <charset val="134"/>
      </rPr>
      <t>除臭剂</t>
    </r>
  </si>
  <si>
    <t>一次性使用胰岛素注射笔针头</t>
  </si>
  <si>
    <t>7支/盒</t>
  </si>
  <si>
    <t>一次性托盘</t>
  </si>
  <si>
    <t>大60付、中200付、小140付</t>
  </si>
  <si>
    <t>医用操作台可移动</t>
  </si>
  <si>
    <t>可移动</t>
  </si>
  <si>
    <t>医院床单五件套</t>
  </si>
  <si>
    <t>1.2米床五件套，床单+被套+枕套+4斤被芯+枕芯，健康灰</t>
  </si>
  <si>
    <t>长镊</t>
  </si>
  <si>
    <t>医用、不锈钢直头20㎝</t>
  </si>
  <si>
    <t>直尺</t>
  </si>
  <si>
    <t>20cm钢尺</t>
  </si>
  <si>
    <t>治疗碗</t>
  </si>
  <si>
    <t>医用、不锈钢14cm</t>
  </si>
  <si>
    <t>EVA泡棉双面胶</t>
  </si>
  <si>
    <t>3mm厚，3cm宽，5m长</t>
  </si>
  <si>
    <t>OP笔</t>
  </si>
  <si>
    <t>扁头</t>
  </si>
  <si>
    <t>奥氏粘度计</t>
  </si>
  <si>
    <t>管内径0.5mm</t>
  </si>
  <si>
    <t>八字拉力器</t>
  </si>
  <si>
    <t>材质：实心加厚TPR；
尺寸：42*11.5*1.5cm；
阻力值：约35磅；最长拉伸：2.2m</t>
  </si>
  <si>
    <t>板式脊柱搬运担架+头部固定器配套+绑带</t>
  </si>
  <si>
    <t>担架与头部固定器配套</t>
  </si>
  <si>
    <t>臂式电子血压计</t>
  </si>
  <si>
    <t>自主语言播报类</t>
  </si>
  <si>
    <t>臂式电子血压计校准设备</t>
  </si>
  <si>
    <t>校准测量类</t>
  </si>
  <si>
    <t>臂式电子血压计袖带臂带</t>
  </si>
  <si>
    <t>标本转运箱</t>
  </si>
  <si>
    <t>两层300孔，可放5-15ml离心管</t>
  </si>
  <si>
    <t>病历夹</t>
  </si>
  <si>
    <t>A4，浅蓝色</t>
  </si>
  <si>
    <t>持针器</t>
  </si>
  <si>
    <t>电子水温计</t>
  </si>
  <si>
    <t>特点：盖帽款
得力探针长度：140mm
测量温度：-50°-300°
电子型号和数量：LR44×1颗
自动关机时间：10分钟
超低温显示：LL°C/HH°C</t>
  </si>
  <si>
    <t>刮痧板</t>
  </si>
  <si>
    <t>6*9cm</t>
  </si>
  <si>
    <t>加样枪</t>
  </si>
  <si>
    <t>大龙100-1000微升</t>
  </si>
  <si>
    <t>大龙20-200微升</t>
  </si>
  <si>
    <t>大龙0.5-10微升</t>
  </si>
  <si>
    <t>免洗手消挂架</t>
  </si>
  <si>
    <t>墙挂，带胶，带螺丝</t>
  </si>
  <si>
    <t>长16cm</t>
  </si>
  <si>
    <t>镊子筒</t>
  </si>
  <si>
    <t>医用、不锈钢大号带盖</t>
  </si>
  <si>
    <t>配液桶</t>
  </si>
  <si>
    <t>20L带盖有刻度，耐酸耐碱耐腐蚀</t>
  </si>
  <si>
    <t>10L带盖有刻度，耐酸耐碱耐腐蚀</t>
  </si>
  <si>
    <t>皮脂钳</t>
  </si>
  <si>
    <t>0-50mm</t>
  </si>
  <si>
    <t>手术剪</t>
  </si>
  <si>
    <t>18cm，直头</t>
  </si>
  <si>
    <t>输液架</t>
  </si>
  <si>
    <t xml:space="preserve">不锈钢加粗加厚、1米—2米可自由伸缩（含底座）
</t>
  </si>
  <si>
    <t>弯盘</t>
  </si>
  <si>
    <t>医用、不锈钢中号20✖12.5✖2.5cm</t>
  </si>
  <si>
    <t>温湿度表</t>
  </si>
  <si>
    <t>大号镊子</t>
  </si>
  <si>
    <t>碘伏瓶架</t>
  </si>
  <si>
    <t>二联（套）</t>
  </si>
  <si>
    <t>小号棉签桶</t>
  </si>
  <si>
    <t>2L摇盖</t>
  </si>
  <si>
    <t>一次性碘伏消毒棉签</t>
  </si>
  <si>
    <t>药剂</t>
  </si>
  <si>
    <t>8cn*50枚/瓶</t>
  </si>
  <si>
    <t>临床检验综合实验室</t>
  </si>
  <si>
    <t>碘伏消毒液</t>
  </si>
  <si>
    <t>利尔康，100ml</t>
  </si>
  <si>
    <t>聚丙烯板材</t>
  </si>
  <si>
    <t>假肢耗材</t>
  </si>
  <si>
    <t>4mm/张</t>
  </si>
  <si>
    <t>12</t>
  </si>
  <si>
    <t>蓝色尼龙搭扣带（卷）</t>
  </si>
  <si>
    <t>3.8cm</t>
  </si>
  <si>
    <t>14</t>
  </si>
  <si>
    <t>不锈钢环扣</t>
  </si>
  <si>
    <t>低温板材</t>
  </si>
  <si>
    <t>落环锁膝铰链支条</t>
  </si>
  <si>
    <t>6-02P（1604）</t>
  </si>
  <si>
    <t>13</t>
  </si>
  <si>
    <t>矫形器大腿袜套</t>
  </si>
  <si>
    <t>9cm</t>
  </si>
  <si>
    <t>公斤</t>
  </si>
  <si>
    <t>矫形器成型隔热手套</t>
  </si>
  <si>
    <t>红色隔热手套</t>
  </si>
  <si>
    <t>平板加热器高温布</t>
  </si>
  <si>
    <t>110cm*140cm</t>
  </si>
  <si>
    <t>小腿假肢袜套</t>
  </si>
  <si>
    <t>宽度9cm</t>
  </si>
  <si>
    <t>小腿四爪</t>
  </si>
  <si>
    <t>小腿假肢专用</t>
  </si>
  <si>
    <t>硬树脂</t>
  </si>
  <si>
    <t>4L</t>
  </si>
  <si>
    <t>小腿成品PVA薄膜</t>
  </si>
  <si>
    <t>颜色糊</t>
  </si>
  <si>
    <t>假肢专用</t>
  </si>
  <si>
    <t>小腿假肢内衬板</t>
  </si>
  <si>
    <t>5mm厚</t>
  </si>
  <si>
    <t>医用口袋尺vas</t>
  </si>
  <si>
    <t>360度圆形尺</t>
  </si>
  <si>
    <t>石膏绷带</t>
  </si>
  <si>
    <t>15cm*460cm*72卷</t>
  </si>
  <si>
    <t>宽25cm长300m</t>
  </si>
  <si>
    <t>石膏粉</t>
  </si>
  <si>
    <t>50kg</t>
  </si>
  <si>
    <t>石膏记号笔</t>
  </si>
  <si>
    <t>10根/盒</t>
  </si>
  <si>
    <t>一次性橡胶手套</t>
  </si>
  <si>
    <t>100只/盒</t>
  </si>
  <si>
    <t>半圆锉</t>
  </si>
  <si>
    <t>250×42mm/把</t>
  </si>
  <si>
    <t>一次性医用中单</t>
  </si>
  <si>
    <t>1.2×2m/包</t>
  </si>
  <si>
    <t>软卷尺</t>
  </si>
  <si>
    <t>1.5m</t>
  </si>
  <si>
    <t>子母钉</t>
  </si>
  <si>
    <t>3mm</t>
  </si>
  <si>
    <t>螺丝螺母</t>
  </si>
  <si>
    <t xml:space="preserve"> 长1.5cm，直径4mm</t>
  </si>
  <si>
    <t>钻头</t>
  </si>
  <si>
    <t>4.2mm</t>
  </si>
  <si>
    <t>曲线锯锯片</t>
  </si>
  <si>
    <t>博士</t>
  </si>
  <si>
    <t>游标卡尺</t>
  </si>
  <si>
    <t>100cm</t>
  </si>
  <si>
    <t>铁铲刀</t>
  </si>
  <si>
    <t>98mm铲石膏专用</t>
  </si>
  <si>
    <t>定制R5球头钨钢刀</t>
  </si>
  <si>
    <t>鞋垫刀头</t>
  </si>
  <si>
    <t>铁锨</t>
  </si>
  <si>
    <t>平头</t>
  </si>
  <si>
    <t>薄头大平头螺丝十字平头</t>
  </si>
  <si>
    <t>M4*12*7</t>
  </si>
  <si>
    <t>M4*16*7</t>
  </si>
  <si>
    <t>不锈钢尼龙防松螺母</t>
  </si>
  <si>
    <t>M4</t>
  </si>
  <si>
    <t>圆锉刀</t>
  </si>
  <si>
    <t>强力万能胶</t>
  </si>
  <si>
    <t>2L/桶</t>
  </si>
  <si>
    <t>数字油画</t>
  </si>
  <si>
    <t>20cm×20cm</t>
  </si>
  <si>
    <t>幅</t>
  </si>
  <si>
    <t>拼豆</t>
  </si>
  <si>
    <t>24格带熨斗</t>
  </si>
  <si>
    <t>彩泥</t>
  </si>
  <si>
    <r>
      <rPr>
        <sz val="12"/>
        <color indexed="8"/>
        <rFont val="宋体"/>
        <charset val="134"/>
      </rPr>
      <t>36</t>
    </r>
    <r>
      <rPr>
        <sz val="12"/>
        <color rgb="FF000000"/>
        <rFont val="宋体"/>
        <charset val="134"/>
      </rPr>
      <t>色</t>
    </r>
  </si>
  <si>
    <t>手串珠</t>
  </si>
  <si>
    <t>24格</t>
  </si>
  <si>
    <t>肌内效贴布</t>
  </si>
  <si>
    <t>李宁LQAK100肤色、绿色、粉色、蓝色</t>
  </si>
  <si>
    <t>弹力带</t>
  </si>
  <si>
    <t>宝石蓝15磅</t>
  </si>
  <si>
    <t>魅惑紫25磅</t>
  </si>
  <si>
    <t>少女粉35磅</t>
  </si>
  <si>
    <t>肢体角度尺</t>
  </si>
  <si>
    <t>Theratools透明亚克力套装</t>
  </si>
  <si>
    <t>脊柱侧弯尺</t>
  </si>
  <si>
    <t>Theratools康复体态评估器</t>
  </si>
  <si>
    <t>体态评估系统</t>
  </si>
  <si>
    <t>Theratools康复体态姿势筛查工具（高配版）</t>
  </si>
  <si>
    <t>304不锈钢大扁头自攻螺丝钉M6</t>
  </si>
  <si>
    <t>15颗/袋</t>
  </si>
  <si>
    <t>不锈钢美工剪刀</t>
  </si>
  <si>
    <t>170mm×60mm</t>
  </si>
  <si>
    <t>耳印膏注射器</t>
  </si>
  <si>
    <t>直径21mm长120mm</t>
  </si>
  <si>
    <t>电耳镜</t>
  </si>
  <si>
    <t>耳探灯</t>
  </si>
  <si>
    <t>耳样膏</t>
  </si>
  <si>
    <t>浓缩广告画颜料</t>
  </si>
  <si>
    <t>康复耗材</t>
  </si>
  <si>
    <t>文萃（Wintree）蓝色/红色</t>
  </si>
  <si>
    <t>肺活量测试仪吹嘴</t>
  </si>
  <si>
    <t>MEDXING(普通吹嘴)</t>
  </si>
  <si>
    <t>一次性使用呼吸过滤器</t>
  </si>
  <si>
    <t>思科达，S-980AI  适用</t>
  </si>
  <si>
    <t>白纸</t>
  </si>
  <si>
    <t>长*宽  10m*1m</t>
  </si>
  <si>
    <t>一次性使用心电电极</t>
  </si>
  <si>
    <t>50枚装（申风）银/氯化银电极</t>
  </si>
  <si>
    <t>超轻粘土</t>
  </si>
  <si>
    <t>36色22cm*17cm*8cm(可调）</t>
  </si>
  <si>
    <t>数数字油画diy油彩画圆形填色治愈画画手工涂色填充装饰画</t>
  </si>
  <si>
    <t>35*35cm（多种样式）（带边框）</t>
  </si>
  <si>
    <t>DIY配件多宝菩提子散珠十八籽手串材料包白玉莲花小挂件手链配件</t>
  </si>
  <si>
    <t>A款多宝菩提（手链包）约34-36颗（送弹力绳+A玉线+穿珠引线）</t>
  </si>
  <si>
    <t>红绳手链 编织手绳红线手工diy材料编绳线玉线自编吊坠超细绳子</t>
  </si>
  <si>
    <t>7号线红色（粗1.5mm、约70米）</t>
  </si>
  <si>
    <t>手工编织刺绣毛线画自制戳戳绣diy材料</t>
  </si>
  <si>
    <t>（向日葵、少女安娜、永远开心多种图示）送绣绷+简单戳笔+木三角支架</t>
  </si>
  <si>
    <t>彩纸</t>
  </si>
  <si>
    <t>15cm*15cm（10色）400张</t>
  </si>
  <si>
    <t>咖啡色手工仿真花杆diy松果棉花头装饰纸包铁丝支撑莲蓬铁丝树棍</t>
  </si>
  <si>
    <t>长40cm*3mm（50根）咖啡色</t>
  </si>
  <si>
    <t>圆形文玩腊皮绳蜡线韩国DIY吊坠手链编织绳项链把件挂件绳</t>
  </si>
  <si>
    <t>咖啡色、黑色（长约25m,直径1.2mm）各色均卷</t>
  </si>
  <si>
    <t>麻布布料</t>
  </si>
  <si>
    <t>1.5m宽*0.5m长</t>
  </si>
  <si>
    <t>粉猫眼石白猫眼石散珠子半成品DIY饰品配件手工编织串珠圆珠</t>
  </si>
  <si>
    <t>6mm白+6mm粉猫眼（55+55颗）混搭</t>
  </si>
  <si>
    <t>8mm白+8mm粉猫眼（25+25颗）混搭</t>
  </si>
  <si>
    <t>小微颗粒女孩系列积木玲娜贝儿星黛露六一儿童节礼物拼图玩具学生</t>
  </si>
  <si>
    <t>迷你款随机30款  2.4元/盒（多类型）</t>
  </si>
  <si>
    <t>拼拼豆豆手工diy套装3d立体拼图</t>
  </si>
  <si>
    <r>
      <rPr>
        <sz val="12"/>
        <color rgb="FF000000"/>
        <rFont val="宋体"/>
        <charset val="134"/>
      </rPr>
      <t xml:space="preserve">大豆 </t>
    </r>
    <r>
      <rPr>
        <sz val="12"/>
        <rFont val="宋体"/>
        <charset val="134"/>
      </rPr>
      <t>5MM 48色（送大白熨斗 ）</t>
    </r>
  </si>
  <si>
    <t>陶艺川泥</t>
  </si>
  <si>
    <t>紫砂泥/每包10kg</t>
  </si>
  <si>
    <t>高粘度透明双面胶</t>
  </si>
  <si>
    <t>长3米、宽3cm、厚2mm</t>
  </si>
  <si>
    <t>皱纹纸</t>
  </si>
  <si>
    <t>20卷纸，50*250cm ,各色</t>
  </si>
  <si>
    <t>花艺绿胶带</t>
  </si>
  <si>
    <t>1包 10卷</t>
  </si>
  <si>
    <t>绿铁丝</t>
  </si>
  <si>
    <t>1扎，长度40cm,(50根/扎)</t>
  </si>
  <si>
    <t>绿花杆</t>
  </si>
  <si>
    <t>1扎，长度40cm,(20根/扎)</t>
  </si>
  <si>
    <t xml:space="preserve">一次性针灸针   </t>
  </si>
  <si>
    <t>华佗牌0.25*25mm （1寸）100支/盒</t>
  </si>
  <si>
    <t>华佗牌0.30*40mm(1.5寸）100支/盒</t>
  </si>
  <si>
    <t>华佗牌0.35*75mm（3寸）100支/盒</t>
  </si>
  <si>
    <t>水牛角刮痧板</t>
  </si>
  <si>
    <t>方形水牛角刮痧板</t>
  </si>
  <si>
    <t>艾绒</t>
  </si>
  <si>
    <t>南京同仁堂100g\袋</t>
  </si>
  <si>
    <t>艾条</t>
  </si>
  <si>
    <t>南京同仁堂1.8*20cm,10支/盒</t>
  </si>
  <si>
    <t>艾绒柱</t>
  </si>
  <si>
    <t>南京同仁堂54柱/盒</t>
  </si>
  <si>
    <t>拔罐专用火把</t>
  </si>
  <si>
    <t>棉头长5cm，手柄长20cm</t>
  </si>
  <si>
    <t>烫伤膏</t>
  </si>
  <si>
    <t>华佗牌30g/盒</t>
  </si>
  <si>
    <t>刮痧精油</t>
  </si>
  <si>
    <t>仁和按摩精油100ml/瓶</t>
  </si>
  <si>
    <t>三棱针</t>
  </si>
  <si>
    <t>1.5*95mm带防滑套</t>
  </si>
  <si>
    <t>线香</t>
  </si>
  <si>
    <t>日用檀香（200g/50支/盒）</t>
  </si>
  <si>
    <t>艾灸刮痧二合一</t>
  </si>
  <si>
    <t>硅胶罐</t>
  </si>
  <si>
    <t>直径5CM</t>
  </si>
  <si>
    <t>肌内效贴</t>
  </si>
  <si>
    <t>各色</t>
  </si>
  <si>
    <t>白贴</t>
  </si>
  <si>
    <t>人体肌肉解剖模型</t>
  </si>
  <si>
    <t>高78cm，宽16cm，深12cm，可拆卸</t>
  </si>
  <si>
    <t>呼吸训练器</t>
  </si>
  <si>
    <t>科卡</t>
  </si>
  <si>
    <t>呼吸训练气球</t>
  </si>
  <si>
    <t>（20气球10寸+5吹嘴）</t>
  </si>
  <si>
    <t>代型双钉</t>
  </si>
  <si>
    <t>口腔耗材</t>
  </si>
  <si>
    <t>500个/盒（带帽）</t>
  </si>
  <si>
    <t>边缘蜡（铁盒）</t>
  </si>
  <si>
    <t>红色</t>
  </si>
  <si>
    <t>绿色</t>
  </si>
  <si>
    <t>防热手套</t>
  </si>
  <si>
    <t>铸造用</t>
  </si>
  <si>
    <t>间隙涂料</t>
  </si>
  <si>
    <t>Die space U2、蓝色</t>
  </si>
  <si>
    <t>带刷子</t>
  </si>
  <si>
    <t>蜡线条</t>
  </si>
  <si>
    <t>3.5mm</t>
  </si>
  <si>
    <t>3.0mm</t>
  </si>
  <si>
    <t>2.5mm</t>
  </si>
  <si>
    <t>2.0mm</t>
  </si>
  <si>
    <t>1.0mm</t>
  </si>
  <si>
    <t>牙科蜡清洁剂</t>
  </si>
  <si>
    <t>除张剂/180ml</t>
  </si>
  <si>
    <t>内冠蜡</t>
  </si>
  <si>
    <t>黄色1000g/袋</t>
  </si>
  <si>
    <t>抛光蜡块</t>
  </si>
  <si>
    <t>合金用</t>
  </si>
  <si>
    <t>钳子(铸造）</t>
  </si>
  <si>
    <t>石膏锯</t>
  </si>
  <si>
    <t>128mm</t>
  </si>
  <si>
    <t>石膏锯条</t>
  </si>
  <si>
    <t>石膏强化剂</t>
  </si>
  <si>
    <t>比德</t>
  </si>
  <si>
    <t>铸造蜡</t>
  </si>
  <si>
    <t>绿色、4块/盒</t>
  </si>
  <si>
    <t>蓝色、4块/盒</t>
  </si>
  <si>
    <t>薄蜡片</t>
  </si>
  <si>
    <t>0.5mm/20片/盒</t>
  </si>
  <si>
    <t>电解抛光液</t>
  </si>
  <si>
    <t>3kg/桶</t>
  </si>
  <si>
    <t>硅橡胶</t>
  </si>
  <si>
    <t>硅橡胶+催化剂、25公斤套装</t>
  </si>
  <si>
    <t>红蜡片</t>
  </si>
  <si>
    <t>1.3mm、250g/盒、50盒/箱</t>
  </si>
  <si>
    <t>带孔抛光软大棉布轮</t>
  </si>
  <si>
    <t>6*50</t>
  </si>
  <si>
    <t>技工喷火枪</t>
  </si>
  <si>
    <t>61.8*76*155mm</t>
  </si>
  <si>
    <t>防风火枪</t>
  </si>
  <si>
    <t>塑料</t>
  </si>
  <si>
    <t>蜡钩</t>
  </si>
  <si>
    <t>978/20片/盒</t>
  </si>
  <si>
    <t>T卡/20片/盒</t>
  </si>
  <si>
    <t>蜡网</t>
  </si>
  <si>
    <t>大四边形/20片/盒</t>
  </si>
  <si>
    <t>花纹蜡</t>
  </si>
  <si>
    <t>0.5mm/7.5×15cm，20片/盒</t>
  </si>
  <si>
    <t>琼脂复模材</t>
  </si>
  <si>
    <t>5kg/桶</t>
  </si>
  <si>
    <t>不要利众</t>
  </si>
  <si>
    <t>磷酸盐铸造包埋材料</t>
  </si>
  <si>
    <t>支架用、50袋/箱、400g/袋</t>
  </si>
  <si>
    <t>冠用、30袋/箱、400g/袋</t>
  </si>
  <si>
    <t>平均值颌架铁片</t>
  </si>
  <si>
    <t>平均值颌架</t>
  </si>
  <si>
    <t>铅芯</t>
  </si>
  <si>
    <t>2.0mm/20根/盒</t>
  </si>
  <si>
    <t>0.5mm黑色</t>
  </si>
  <si>
    <t>0.5mm红色</t>
  </si>
  <si>
    <t>舌杆蜡</t>
  </si>
  <si>
    <t>3.5mm/80g</t>
  </si>
  <si>
    <t>石膏剪</t>
  </si>
  <si>
    <t>树脂牙（散装）</t>
  </si>
  <si>
    <t>左上5/100颗/袋（A2）</t>
  </si>
  <si>
    <t>左上6/100颗/袋（A2）</t>
  </si>
  <si>
    <t>左上7/100颗/袋（A2）</t>
  </si>
  <si>
    <t>右上5/100颗/袋（A2）</t>
  </si>
  <si>
    <t>右上6/100颗/袋（A2）</t>
  </si>
  <si>
    <t>右上7/100颗/袋（A2）</t>
  </si>
  <si>
    <t>左下5/100颗/袋（A2）</t>
  </si>
  <si>
    <t>左下6/100颗/袋（A2）</t>
  </si>
  <si>
    <t>左下7/100颗/袋（A2）</t>
  </si>
  <si>
    <t>右下5/100颗/袋（A2）</t>
  </si>
  <si>
    <t>10</t>
  </si>
  <si>
    <t>右下6/100颗/袋（A2）</t>
  </si>
  <si>
    <t>11</t>
  </si>
  <si>
    <t>右下7/100颗/袋（A2）</t>
  </si>
  <si>
    <t>橡胶锤</t>
  </si>
  <si>
    <t>305*97mm</t>
  </si>
  <si>
    <t>牙科铸造合金</t>
  </si>
  <si>
    <t>钴铬</t>
  </si>
  <si>
    <t>氧化铝砂</t>
  </si>
  <si>
    <t>80目/25kg/袋</t>
  </si>
  <si>
    <t>120目/25kg/袋</t>
  </si>
  <si>
    <t>义齿基托自凝树脂粉</t>
  </si>
  <si>
    <t>II型，II类自凝型,100g</t>
  </si>
  <si>
    <t>义齿基托自凝树脂液</t>
  </si>
  <si>
    <t>II型，II类自凝型、500ml</t>
  </si>
  <si>
    <t>义齿基托热凝树脂粉</t>
  </si>
  <si>
    <t>I型，I类热凝型,100g</t>
  </si>
  <si>
    <t>义齿基托热凝树脂液</t>
  </si>
  <si>
    <t>I型，I类热凝型、500ml</t>
  </si>
  <si>
    <t>烤瓷粉专用液</t>
  </si>
  <si>
    <t>遮色瓷专用液</t>
  </si>
  <si>
    <t>烤瓷烧架</t>
  </si>
  <si>
    <t>圆形/带钉、小孔</t>
  </si>
  <si>
    <t>OP粉(遮色瓷)</t>
  </si>
  <si>
    <t>50g、A2</t>
  </si>
  <si>
    <t>OP膏(遮色瓷)</t>
  </si>
  <si>
    <t>5g、A2</t>
  </si>
  <si>
    <t>牙本质瓷</t>
  </si>
  <si>
    <t>切端瓷</t>
  </si>
  <si>
    <t>50g、EN1</t>
  </si>
  <si>
    <t>透明瓷</t>
  </si>
  <si>
    <t>50g、T4</t>
  </si>
  <si>
    <t>颈部瓷</t>
  </si>
  <si>
    <t>12g/N2</t>
  </si>
  <si>
    <t>颈部效果瓷</t>
  </si>
  <si>
    <t>12g/CE2</t>
  </si>
  <si>
    <t>荧光瓷</t>
  </si>
  <si>
    <t>12g/LM2</t>
  </si>
  <si>
    <t>IPS染色剂</t>
  </si>
  <si>
    <t>义获嘉（红、黑、白各1）</t>
  </si>
  <si>
    <t>釉粉</t>
  </si>
  <si>
    <t>高温、5g</t>
  </si>
  <si>
    <t>釉液</t>
  </si>
  <si>
    <t>AKZENT/20ml</t>
  </si>
  <si>
    <t>回切刀片</t>
  </si>
  <si>
    <t>十字型</t>
  </si>
  <si>
    <t>硅橡胶复制材料</t>
  </si>
  <si>
    <t>套装2kg</t>
  </si>
  <si>
    <t>技工用硅橡胶</t>
  </si>
  <si>
    <t>套装10kg</t>
  </si>
  <si>
    <t>石膏棒模具</t>
  </si>
  <si>
    <t>蓝色/2*2*10mm2格</t>
  </si>
  <si>
    <t>弹性绷带</t>
  </si>
  <si>
    <t>5*450cm/卷</t>
  </si>
  <si>
    <t>氧化锆块</t>
  </si>
  <si>
    <t>圆形盘状ST98*18</t>
  </si>
  <si>
    <t>圆形盘状ST98*22</t>
  </si>
  <si>
    <t>切削车针</t>
  </si>
  <si>
    <t>Zr/CADCAM/2.5mm</t>
  </si>
  <si>
    <t>Zr/CADCAM/1.0mm</t>
  </si>
  <si>
    <t>拓展坞</t>
  </si>
  <si>
    <t>USB转USB，1拖5+千兆网口</t>
  </si>
  <si>
    <t>Zr/CADCAM/0.6mm</t>
  </si>
  <si>
    <t>急速常温硬化树脂套装</t>
  </si>
  <si>
    <t>100g粉/100g液GC</t>
  </si>
  <si>
    <t>人工牙龈材料套装</t>
  </si>
  <si>
    <t>金玛克2*50+10ml</t>
  </si>
  <si>
    <t>人工牙龈胶枪</t>
  </si>
  <si>
    <t>种植体替代体</t>
  </si>
  <si>
    <t>DIOSAF4512</t>
  </si>
  <si>
    <t>前牙UCLA塑料基台</t>
  </si>
  <si>
    <t>DIO SCA4514T</t>
  </si>
  <si>
    <t>六角螺丝刀</t>
  </si>
  <si>
    <t>DIO六角</t>
  </si>
  <si>
    <t>贺利氏藻酸盐印模材</t>
  </si>
  <si>
    <t>1kg/桶</t>
  </si>
  <si>
    <t>成型模片（硬压膜片）</t>
  </si>
  <si>
    <t>10片/袋0.8mm</t>
  </si>
  <si>
    <t>成型模片（软压膜片）</t>
  </si>
  <si>
    <t>10片/袋1.5mm</t>
  </si>
  <si>
    <t>牙用不锈钢丝</t>
  </si>
  <si>
    <t>0.7mm</t>
  </si>
  <si>
    <t>盘</t>
  </si>
  <si>
    <t>0.8mm</t>
  </si>
  <si>
    <t>一次性塑料咬颌架</t>
  </si>
  <si>
    <t>高脖子100/包（灰、黑）</t>
  </si>
  <si>
    <t>树脂牙</t>
  </si>
  <si>
    <t>28*1</t>
  </si>
  <si>
    <t>大号28*1</t>
  </si>
  <si>
    <t>小号28*1</t>
  </si>
  <si>
    <t>咬合纸</t>
  </si>
  <si>
    <t>红色，薄</t>
  </si>
  <si>
    <t>蓝色，薄</t>
  </si>
  <si>
    <t>电子秤</t>
  </si>
  <si>
    <t>K6-A/1200g</t>
  </si>
  <si>
    <t>齿科不锈钢融蜡勺</t>
  </si>
  <si>
    <t>蜡勺直径53mm，高度30mm</t>
  </si>
  <si>
    <t>标准蜡堤模具</t>
  </si>
  <si>
    <t>上下合/套</t>
  </si>
  <si>
    <t>橡皮碗</t>
  </si>
  <si>
    <t>玻璃离子水门汀</t>
  </si>
  <si>
    <t>普通型</t>
  </si>
  <si>
    <t>仿真树脂离体牙</t>
  </si>
  <si>
    <t>上颌左右1、2、3、6、7，下颌左右6、7（各5个）</t>
  </si>
  <si>
    <t>藻酸盐分离剂</t>
  </si>
  <si>
    <t>150ml/瓶</t>
  </si>
  <si>
    <t>石膏调刀</t>
  </si>
  <si>
    <t>1R</t>
  </si>
  <si>
    <t>一次性口腔检查盘</t>
  </si>
  <si>
    <t>通用型</t>
  </si>
  <si>
    <t>雕刻刀</t>
  </si>
  <si>
    <t>大切刀</t>
  </si>
  <si>
    <t>小切刀</t>
  </si>
  <si>
    <t>伊万斯刀</t>
  </si>
  <si>
    <t>柳叶刀</t>
  </si>
  <si>
    <t>伟荣</t>
  </si>
  <si>
    <t>滴蜡器</t>
  </si>
  <si>
    <t>蓝色</t>
  </si>
  <si>
    <t>黄色</t>
  </si>
  <si>
    <t>木柄蜡刀</t>
  </si>
  <si>
    <t>钨钢车针</t>
  </si>
  <si>
    <t>1#</t>
  </si>
  <si>
    <t>2#</t>
  </si>
  <si>
    <t>4#</t>
  </si>
  <si>
    <t>5#</t>
  </si>
  <si>
    <t>6#</t>
  </si>
  <si>
    <t>7#</t>
  </si>
  <si>
    <t>8#</t>
  </si>
  <si>
    <t>9#</t>
  </si>
  <si>
    <t>金刚砂车针</t>
  </si>
  <si>
    <t>陶瓷车针</t>
  </si>
  <si>
    <t>抛光车针</t>
  </si>
  <si>
    <t>红砂片（厚）</t>
  </si>
  <si>
    <t>7#38*1.7*1.8mm</t>
  </si>
  <si>
    <t>红砂片（薄）</t>
  </si>
  <si>
    <t>7#38*1.0*1.8mm</t>
  </si>
  <si>
    <t>夹持柄</t>
  </si>
  <si>
    <t>1#（砂片、金刚砂片、橡皮轮用）</t>
  </si>
  <si>
    <t>2#（A200:L238橡皮柱用）</t>
  </si>
  <si>
    <t>kwc8</t>
  </si>
  <si>
    <t>kwc7</t>
  </si>
  <si>
    <t>牙体雕刻对照透明图</t>
  </si>
  <si>
    <t>3倍标准牙体</t>
  </si>
  <si>
    <t>1：1标准牙体</t>
  </si>
  <si>
    <t>牙体雕刻对照图线图</t>
  </si>
  <si>
    <t>1.2倍标准牙体</t>
  </si>
  <si>
    <t>乳恒牙交替更换模型</t>
  </si>
  <si>
    <t>硅胶</t>
  </si>
  <si>
    <t>牙齿硅胶颌平面板</t>
  </si>
  <si>
    <t>牙模型盒</t>
  </si>
  <si>
    <t>蜡型器</t>
  </si>
  <si>
    <t>220V/50HZ，120W</t>
  </si>
  <si>
    <t>牙科采柄雕刻刀</t>
  </si>
  <si>
    <t>12款</t>
  </si>
  <si>
    <t>平均值合架配件</t>
  </si>
  <si>
    <t>切导针（调节杆）</t>
  </si>
  <si>
    <t>颌平面板</t>
  </si>
  <si>
    <t>颌平面板（日进）</t>
  </si>
  <si>
    <t>固定杆</t>
  </si>
  <si>
    <t>垫片</t>
  </si>
  <si>
    <t>黑磁铁</t>
  </si>
  <si>
    <t>平均值合架</t>
  </si>
  <si>
    <t>大号颌架军工款</t>
  </si>
  <si>
    <t>弹性隐形义齿基托材料</t>
  </si>
  <si>
    <t>红色，8g/桶</t>
  </si>
  <si>
    <t>熔蜡电煮锅</t>
  </si>
  <si>
    <t>2L容量</t>
  </si>
  <si>
    <t>粘蜡</t>
  </si>
  <si>
    <t>日本山八</t>
  </si>
  <si>
    <t>图片上1号技工刀</t>
  </si>
  <si>
    <t>图片上2号技工刀</t>
  </si>
  <si>
    <t>瓷粉颜色指示剂</t>
  </si>
  <si>
    <t>smile line 着色剂套装</t>
  </si>
  <si>
    <t>电蜡刀头配件</t>
  </si>
  <si>
    <t>AH193-1</t>
  </si>
  <si>
    <t>自凝硅橡胶调杯</t>
  </si>
  <si>
    <t>高：45mm、口宽50mm</t>
  </si>
  <si>
    <t>间隙球卡</t>
  </si>
  <si>
    <t>螺旋扩弓器</t>
  </si>
  <si>
    <t>普通Ⅰ型</t>
  </si>
  <si>
    <t>银合金焊</t>
  </si>
  <si>
    <t>10g/包</t>
  </si>
  <si>
    <t>单颗种植教学模型</t>
  </si>
  <si>
    <t>石膏修整机金刚砂磨片</t>
  </si>
  <si>
    <t>外径10英寸、内径32mm</t>
  </si>
  <si>
    <t>模型观测仪配件</t>
  </si>
  <si>
    <t>单独化针7支</t>
  </si>
  <si>
    <t>不锈钢桌面板</t>
  </si>
  <si>
    <t>面板：45*32mm（圆角），侧面L型带拐角</t>
  </si>
  <si>
    <t>上瓷笔</t>
  </si>
  <si>
    <t>上釉笔</t>
  </si>
  <si>
    <t>0#</t>
  </si>
  <si>
    <t>0.9%氯化钠注射液</t>
  </si>
  <si>
    <t>塑料瓶500ml 拧盖式</t>
  </si>
  <si>
    <t>0.9%氯化钠注射液100ml</t>
  </si>
  <si>
    <t>试剂</t>
  </si>
  <si>
    <t>塑料瓶，100ml</t>
  </si>
  <si>
    <t>基础护理学实验室1000、助产1200</t>
  </si>
  <si>
    <t>1,1-二苯基-2-三硝基苯肼（DPPH）</t>
  </si>
  <si>
    <t>BR，250mg</t>
  </si>
  <si>
    <t>１，１－二苯基－２－三硝基苯肼（ＤＰＰＨ）</t>
  </si>
  <si>
    <t>50mg，&gt;98.0%</t>
  </si>
  <si>
    <r>
      <rPr>
        <sz val="12"/>
        <color theme="1"/>
        <rFont val="宋体"/>
        <charset val="134"/>
      </rPr>
      <t>1</t>
    </r>
    <r>
      <rPr>
        <sz val="12"/>
        <rFont val="宋体"/>
        <charset val="134"/>
      </rPr>
      <t>.5M Tris-HCL缓冲液(PH8.8)</t>
    </r>
  </si>
  <si>
    <t>10*RNA电泳缓冲液</t>
  </si>
  <si>
    <t>1640培养基</t>
  </si>
  <si>
    <t xml:space="preserve">500ml   RPMT 1640 Solarbio </t>
  </si>
  <si>
    <t>生工，500ml/瓶</t>
  </si>
  <si>
    <t>1640培养液</t>
  </si>
  <si>
    <t>索莱宝-31800、500ml/瓶</t>
  </si>
  <si>
    <r>
      <rPr>
        <sz val="12"/>
        <color theme="1"/>
        <rFont val="宋体"/>
        <charset val="134"/>
      </rPr>
      <t>1M</t>
    </r>
    <r>
      <rPr>
        <sz val="12"/>
        <rFont val="宋体"/>
        <charset val="134"/>
      </rPr>
      <t xml:space="preserve"> Tris-HCL缓冲液（PH6.8）</t>
    </r>
  </si>
  <si>
    <t>2%次氯酸钠</t>
  </si>
  <si>
    <t>2%绵羊红细胞（SRBC）</t>
  </si>
  <si>
    <t>2,6二氯靛酚</t>
  </si>
  <si>
    <t>国药分析纯5g/瓶</t>
  </si>
  <si>
    <t>2,6二氯靛酚钠</t>
  </si>
  <si>
    <t>3%过氧化氢</t>
  </si>
  <si>
    <t>3,5-二硝基水杨酸</t>
  </si>
  <si>
    <r>
      <rPr>
        <sz val="12"/>
        <rFont val="宋体"/>
        <charset val="134"/>
      </rPr>
      <t>25g/</t>
    </r>
    <r>
      <rPr>
        <sz val="12"/>
        <rFont val="宋体"/>
        <charset val="134"/>
      </rPr>
      <t>瓶</t>
    </r>
  </si>
  <si>
    <t>3-苯基酚</t>
  </si>
  <si>
    <t>5g，≥97%</t>
  </si>
  <si>
    <t>3-丙磺酸</t>
  </si>
  <si>
    <r>
      <rPr>
        <sz val="12"/>
        <rFont val="宋体"/>
        <charset val="134"/>
      </rPr>
      <t>100g/</t>
    </r>
    <r>
      <rPr>
        <sz val="12"/>
        <rFont val="宋体"/>
        <charset val="134"/>
      </rPr>
      <t>瓶</t>
    </r>
  </si>
  <si>
    <t>4%多聚甲醛固定液</t>
  </si>
  <si>
    <t>4-氨基安替比林</t>
  </si>
  <si>
    <t>国药，分析纯25g</t>
  </si>
  <si>
    <t>新日期，不变色，不结块</t>
  </si>
  <si>
    <t>4-硝基苯基-α-D-吡喃葡萄糖苷（PNPG）</t>
  </si>
  <si>
    <t>BR，98%，5g,CAS号：2492-87-7</t>
  </si>
  <si>
    <t>5×TBE 缓冲液</t>
  </si>
  <si>
    <t>5-bromo-2'-deoxyuridine (BrdU) 5-溴脱氧尿嘧啶核苷</t>
  </si>
  <si>
    <r>
      <rPr>
        <sz val="12"/>
        <color theme="1"/>
        <rFont val="宋体"/>
        <charset val="134"/>
      </rPr>
      <t>40204ES90</t>
    </r>
    <r>
      <rPr>
        <sz val="12"/>
        <rFont val="宋体"/>
        <charset val="134"/>
      </rPr>
      <t>（5 g）翌圣生物科技</t>
    </r>
  </si>
  <si>
    <t>5-溴-4-氯-3吲哚基-D半乳糖苷（X-Gal）</t>
  </si>
  <si>
    <t>A100428-0001（1g），生工</t>
  </si>
  <si>
    <t>75%医用酒精</t>
  </si>
  <si>
    <t>100ml/瓶，塑料装</t>
  </si>
  <si>
    <t>临床护理40、健康管理实训室20、康复实训室240、助产20</t>
  </si>
  <si>
    <t>2L/瓶</t>
  </si>
  <si>
    <t>现代30、病原6、临床10、假肢8</t>
  </si>
  <si>
    <t>75%医用乙醇</t>
  </si>
  <si>
    <t>分析纯2升/桶</t>
  </si>
  <si>
    <t>75%乙醇</t>
  </si>
  <si>
    <t>84含氯消毒片</t>
  </si>
  <si>
    <t>100片/瓶</t>
  </si>
  <si>
    <t>500ML/瓶</t>
  </si>
  <si>
    <t>95%乙醇</t>
  </si>
  <si>
    <t>国药分析纯500ml/瓶</t>
  </si>
  <si>
    <t>化学40、制药240</t>
  </si>
  <si>
    <t>ABO定型试剂</t>
  </si>
  <si>
    <t>20ml/瓶</t>
  </si>
  <si>
    <t>ABO细胞</t>
  </si>
  <si>
    <t>上海血液生物医药有限责任公司、3×10ml</t>
  </si>
  <si>
    <r>
      <rPr>
        <sz val="12"/>
        <color theme="1"/>
        <rFont val="宋体"/>
        <charset val="134"/>
      </rPr>
      <t>A</t>
    </r>
    <r>
      <rPr>
        <sz val="12"/>
        <rFont val="宋体"/>
        <charset val="134"/>
      </rPr>
      <t>BTS</t>
    </r>
  </si>
  <si>
    <t>1g，阿拉丁</t>
  </si>
  <si>
    <t>ABTS [=2,2'-联氮双(3-乙基苯并噻唑啉-6-磺酸)二铵盐]</t>
  </si>
  <si>
    <t>阿拉丁cas：30931-67-01g，98%</t>
  </si>
  <si>
    <t>ABTS（
2,2‘-联氨-双(3-乙基苯并噻唑啉-6-磺酸)二胺盐）</t>
  </si>
  <si>
    <t>国药，1g/瓶，≥98%</t>
  </si>
  <si>
    <t>AFP诊断试剂盒</t>
  </si>
  <si>
    <t>96人份</t>
  </si>
  <si>
    <t>ALT试剂盒</t>
  </si>
  <si>
    <t>套装(96T)</t>
  </si>
  <si>
    <t>AR分析纯DPPH</t>
  </si>
  <si>
    <t>50mg</t>
  </si>
  <si>
    <t>AST试剂盒</t>
  </si>
  <si>
    <t>BAK</t>
  </si>
  <si>
    <t>D620146-0100</t>
  </si>
  <si>
    <t>BBcellProbe E02内质网染色试剂盒</t>
  </si>
  <si>
    <t>1套 碧云天</t>
  </si>
  <si>
    <t>Bcl-2</t>
  </si>
  <si>
    <t>生工C520401-0010</t>
  </si>
  <si>
    <t>BMGY基础培养基</t>
  </si>
  <si>
    <t>LA5250-250g，索莱宝</t>
  </si>
  <si>
    <t>C0111-2肌酐（Cr）
测定试剂盒（肌氨酸氧化酶法）</t>
  </si>
  <si>
    <t>96T，南京建成生物工程研究所</t>
  </si>
  <si>
    <t>药学竞赛</t>
  </si>
  <si>
    <t>D101大孔吸附树脂</t>
  </si>
  <si>
    <t>分析纯500g/瓶</t>
  </si>
  <si>
    <t>DCFH-DA活性氧检测试剂盒</t>
  </si>
  <si>
    <t>DEPC 焦炭酸二乙酯</t>
  </si>
  <si>
    <t>Solarbio、Amresco E174</t>
  </si>
  <si>
    <t>DMEM 培养基</t>
  </si>
  <si>
    <t>DMEM高糖</t>
  </si>
  <si>
    <t>索莱宝-11995、500ml/瓶</t>
  </si>
  <si>
    <t>DMSO</t>
  </si>
  <si>
    <r>
      <rPr>
        <sz val="12"/>
        <color theme="1"/>
        <rFont val="宋体"/>
        <charset val="134"/>
      </rPr>
      <t>472301-100ML</t>
    </r>
    <r>
      <rPr>
        <sz val="12"/>
        <rFont val="宋体"/>
        <charset val="134"/>
      </rPr>
      <t>，sigma</t>
    </r>
  </si>
  <si>
    <r>
      <rPr>
        <sz val="12"/>
        <rFont val="宋体"/>
        <charset val="134"/>
      </rPr>
      <t>DMSO(</t>
    </r>
    <r>
      <rPr>
        <sz val="12"/>
        <rFont val="宋体"/>
        <charset val="134"/>
      </rPr>
      <t>冻存细胞用</t>
    </r>
    <r>
      <rPr>
        <sz val="12"/>
        <rFont val="宋体"/>
        <charset val="134"/>
      </rPr>
      <t>)</t>
    </r>
  </si>
  <si>
    <r>
      <rPr>
        <sz val="12"/>
        <rFont val="宋体"/>
        <charset val="134"/>
      </rPr>
      <t>Sigma</t>
    </r>
    <r>
      <rPr>
        <sz val="12"/>
        <rFont val="宋体"/>
        <charset val="134"/>
      </rPr>
      <t>、</t>
    </r>
    <r>
      <rPr>
        <sz val="12"/>
        <rFont val="宋体"/>
        <charset val="134"/>
      </rPr>
      <t>472301-100ML</t>
    </r>
  </si>
  <si>
    <t xml:space="preserve">DNA Marker-DL10,000 </t>
  </si>
  <si>
    <t>3584A(100次）,大连宝生物</t>
  </si>
  <si>
    <t xml:space="preserve">DNA Marker-DL2,000  </t>
  </si>
  <si>
    <t>大连宝生物、3427A（100次)</t>
  </si>
  <si>
    <t>DNA上样缓冲液（6×）</t>
  </si>
  <si>
    <t>5ml，碧云天</t>
  </si>
  <si>
    <t>DNS显色剂</t>
  </si>
  <si>
    <t>500mL</t>
  </si>
  <si>
    <t>DPPH</t>
  </si>
  <si>
    <t>25mg/瓶</t>
  </si>
  <si>
    <t>DPPH[2,2-二(4-叔辛基苯基)-1-苦肼基自由基]</t>
  </si>
  <si>
    <t>阿拉丁cas：1898-66-4100mg，》97%</t>
  </si>
  <si>
    <t>DSS(葡聚糖硫酸钠）</t>
  </si>
  <si>
    <t>25g/瓶</t>
  </si>
  <si>
    <t>DTT(二硫苏糖醇)</t>
  </si>
  <si>
    <t>25g/瓶,优级纯GR</t>
  </si>
  <si>
    <t>D-葡萄糖标准品</t>
  </si>
  <si>
    <t>中国食品药品检定研究院,标准品100mg</t>
  </si>
  <si>
    <t>EDTA-Na2</t>
  </si>
  <si>
    <t>AR,250g/瓶</t>
  </si>
  <si>
    <t>临检</t>
  </si>
  <si>
    <t>FGF2试剂盒；大鼠碱性成纤维细
胞生长因子(FGF2) ELISA Kit</t>
  </si>
  <si>
    <t>96T</t>
  </si>
  <si>
    <t>Flou-4 AM钙离子检测试剂盒</t>
  </si>
  <si>
    <t>GoldView Ⅱ型核酸染色剂(5000×)</t>
  </si>
  <si>
    <t>G8142-0.5（500微升），索莱宝</t>
  </si>
  <si>
    <t>GSP测定试剂盒（果糖胺法）</t>
  </si>
  <si>
    <t>浙江东瓯诊断产品100ml*1
果糖胺法/单试剂型</t>
  </si>
  <si>
    <t>生化</t>
  </si>
  <si>
    <t>IL10Rα试剂盒；大鼠白介素
10受体α(IL10Rα) ELISA</t>
  </si>
  <si>
    <t>kovac试剂（吲哚试剂）</t>
  </si>
  <si>
    <t>LB肉汤</t>
  </si>
  <si>
    <t>L-酪氨酸</t>
  </si>
  <si>
    <t>100g,AR,CAS号：60-18-4</t>
  </si>
  <si>
    <t>MDA试剂盒</t>
  </si>
  <si>
    <t>货号：A003-1-2,100管/48样</t>
  </si>
  <si>
    <t>MPO试剂盒</t>
  </si>
  <si>
    <t>货号：A044-1-1,100管/48样</t>
  </si>
  <si>
    <t>MTT(噻唑蓝）</t>
  </si>
  <si>
    <t xml:space="preserve">  碧云天  1克</t>
  </si>
  <si>
    <t>PBS粉</t>
  </si>
  <si>
    <t>PDA培养基</t>
  </si>
  <si>
    <t>250g/瓶</t>
  </si>
  <si>
    <t>PH缓冲液</t>
  </si>
  <si>
    <t>ph4.0</t>
  </si>
  <si>
    <t>ph6.86</t>
  </si>
  <si>
    <t>ph9.18</t>
  </si>
  <si>
    <t>PLGA(6/1)-PEG(1500)-PLGA(6/1)</t>
  </si>
  <si>
    <t>2g</t>
  </si>
  <si>
    <t>PLGA(75/75)-PEG(1000)-PLGA(75/25)</t>
  </si>
  <si>
    <t>PLGA(75/75)-PEG(1500)-PLGA(75/25)</t>
  </si>
  <si>
    <t>PMSF</t>
  </si>
  <si>
    <t>ST506碧云天</t>
  </si>
  <si>
    <t>RNAase A</t>
  </si>
  <si>
    <t>100mg上海生工</t>
  </si>
  <si>
    <r>
      <rPr>
        <sz val="12"/>
        <color theme="1"/>
        <rFont val="宋体"/>
        <charset val="134"/>
      </rPr>
      <t>SDS-PAGE</t>
    </r>
    <r>
      <rPr>
        <sz val="12"/>
        <rFont val="宋体"/>
        <charset val="134"/>
      </rPr>
      <t>蛋白上样缓冲液(5X)</t>
    </r>
  </si>
  <si>
    <t>P0015碧云天</t>
  </si>
  <si>
    <t>SMZ（磺胺甲恶唑）标准品</t>
  </si>
  <si>
    <t>标准品100mg/支</t>
  </si>
  <si>
    <t>Span 80</t>
  </si>
  <si>
    <r>
      <rPr>
        <sz val="12"/>
        <color theme="1"/>
        <rFont val="宋体"/>
        <charset val="134"/>
      </rPr>
      <t>SYBR</t>
    </r>
    <r>
      <rPr>
        <vertAlign val="superscript"/>
        <sz val="12"/>
        <rFont val="宋体"/>
        <charset val="134"/>
      </rPr>
      <t>®</t>
    </r>
    <r>
      <rPr>
        <sz val="12"/>
        <rFont val="宋体"/>
        <charset val="134"/>
      </rPr>
      <t> Fast qPCR Mix</t>
    </r>
  </si>
  <si>
    <t>RR430A大连宝生物</t>
  </si>
  <si>
    <t>Taq DNA Polymerase</t>
  </si>
  <si>
    <t>BBI 200U</t>
  </si>
  <si>
    <t>精准</t>
  </si>
  <si>
    <t>TMP（甲氧胺嘧啶）标准品</t>
  </si>
  <si>
    <t>Tryptone胰蛋白胨</t>
  </si>
  <si>
    <t>LP0042，OXOID</t>
  </si>
  <si>
    <r>
      <rPr>
        <sz val="12"/>
        <color theme="1"/>
        <rFont val="宋体"/>
        <charset val="134"/>
      </rPr>
      <t>Western</t>
    </r>
    <r>
      <rPr>
        <sz val="12"/>
        <rFont val="宋体"/>
        <charset val="134"/>
      </rPr>
      <t>及IP细胞裂解液</t>
    </r>
  </si>
  <si>
    <t>P0013碧云天</t>
  </si>
  <si>
    <t>YNB培养基</t>
  </si>
  <si>
    <t>100g索莱宝</t>
  </si>
  <si>
    <t>YPD液体培养基</t>
  </si>
  <si>
    <t>α-蒎烯</t>
  </si>
  <si>
    <t>β-甘油磷酸钠</t>
  </si>
  <si>
    <t>β-谷甾醇对照品</t>
  </si>
  <si>
    <t>20mg,98%,CAS:83-46-5</t>
  </si>
  <si>
    <t>β-环糊精</t>
  </si>
  <si>
    <t>国药，分析纯250g</t>
  </si>
  <si>
    <t>阿波卡糖</t>
  </si>
  <si>
    <t>中国食品药品检定研究院，标准品20mg，CAS：56180-94-0</t>
  </si>
  <si>
    <t>阿卡波糖标准品（纯度&gt;98%）</t>
  </si>
  <si>
    <t>20mg,CAS号：56180-94-0</t>
  </si>
  <si>
    <t>阿拉伯胶</t>
  </si>
  <si>
    <t>药用500g</t>
  </si>
  <si>
    <t>阿司匹林原料药</t>
  </si>
  <si>
    <t>安琪酵母粉</t>
  </si>
  <si>
    <t>5g/袋</t>
  </si>
  <si>
    <t>安息香</t>
  </si>
  <si>
    <t>分析纯500g</t>
  </si>
  <si>
    <t>氨基黑10B</t>
  </si>
  <si>
    <r>
      <rPr>
        <sz val="12"/>
        <color theme="1"/>
        <rFont val="宋体"/>
        <charset val="134"/>
      </rPr>
      <t>2</t>
    </r>
    <r>
      <rPr>
        <sz val="12"/>
        <rFont val="宋体"/>
        <charset val="134"/>
      </rPr>
      <t xml:space="preserve">5g/瓶
</t>
    </r>
  </si>
  <si>
    <t>氨基甲酸乙酯</t>
  </si>
  <si>
    <t>500G/瓶</t>
  </si>
  <si>
    <t>氨水</t>
  </si>
  <si>
    <t>巴比妥缓冲液(pH8.6））</t>
  </si>
  <si>
    <t>免疫</t>
  </si>
  <si>
    <t>白板清洗剂</t>
  </si>
  <si>
    <t>DSA设备实训室、DR实训室、CT实训室、胃肠机设备实训室</t>
  </si>
  <si>
    <t>白蛋白标准液</t>
  </si>
  <si>
    <t>保定长城1mL/支</t>
  </si>
  <si>
    <t>白凡士林</t>
  </si>
  <si>
    <t>国药，分析纯500g</t>
  </si>
  <si>
    <t>白藜芦醇标准品</t>
  </si>
  <si>
    <t>20mg，CAS号：501-36-0（产品编号：SS0093，都莱生物）</t>
  </si>
  <si>
    <t>薄层层析硅胶</t>
  </si>
  <si>
    <t>薄荷脑</t>
  </si>
  <si>
    <t>国药，分析纯200g</t>
  </si>
  <si>
    <t>薄荷油</t>
  </si>
  <si>
    <r>
      <rPr>
        <sz val="12"/>
        <color theme="1"/>
        <rFont val="宋体"/>
        <charset val="134"/>
      </rPr>
      <t>国药，分析纯5</t>
    </r>
    <r>
      <rPr>
        <sz val="12"/>
        <rFont val="宋体"/>
        <charset val="134"/>
      </rPr>
      <t>00ml</t>
    </r>
  </si>
  <si>
    <t>苯酚（分析纯）</t>
  </si>
  <si>
    <t>便隐血检测试剂盒（FOB）胶体金法</t>
  </si>
  <si>
    <t>贝索50人份/盒</t>
  </si>
  <si>
    <t>标准溶菌酶</t>
  </si>
  <si>
    <t>表儿茶素</t>
  </si>
  <si>
    <t>中国食品药品检定研究院，标准品20mg</t>
  </si>
  <si>
    <t>冰醋酸</t>
  </si>
  <si>
    <t>500ml,分析纯</t>
  </si>
  <si>
    <t>冰乙酸</t>
  </si>
  <si>
    <t>500ml/瓶国药</t>
  </si>
  <si>
    <t>丙氨酸氨基转移酶
 (谷丙转氨酶/ALT/GPT) 测试盒 (赖氏法)</t>
  </si>
  <si>
    <t>丙二醛（MDA）测定试剂盒</t>
  </si>
  <si>
    <t>药学平台2、人体机能1</t>
  </si>
  <si>
    <t>丙三醇</t>
  </si>
  <si>
    <t>泊洛沙姆188</t>
  </si>
  <si>
    <t>布洛芬原料药</t>
  </si>
  <si>
    <t>药用25kg</t>
  </si>
  <si>
    <t>草酸</t>
  </si>
  <si>
    <t>国药分析纯500g/瓶</t>
  </si>
  <si>
    <t>草酸钠</t>
  </si>
  <si>
    <t>超氧化物歧化酶活力测定试剂盒</t>
  </si>
  <si>
    <t>沉降硫</t>
  </si>
  <si>
    <t>穿心莲内酯</t>
  </si>
  <si>
    <t>纯化柱</t>
  </si>
  <si>
    <t>默克Milli-Q
QGARDT1X1</t>
  </si>
  <si>
    <t>中心</t>
  </si>
  <si>
    <t>醋酸</t>
  </si>
  <si>
    <t>醋酸氯己定</t>
  </si>
  <si>
    <t>大豆卵磷脂</t>
  </si>
  <si>
    <t>注射用PC-80（100g）</t>
  </si>
  <si>
    <t>大麦粉</t>
  </si>
  <si>
    <r>
      <rPr>
        <sz val="12"/>
        <color theme="1"/>
        <rFont val="宋体"/>
        <charset val="134"/>
      </rPr>
      <t>500g/</t>
    </r>
    <r>
      <rPr>
        <sz val="12"/>
        <rFont val="宋体"/>
        <charset val="134"/>
      </rPr>
      <t>瓶</t>
    </r>
  </si>
  <si>
    <t>大鼠白介素1β(IL-1β)ELISA试剂盒</t>
  </si>
  <si>
    <t>大鼠肿瘤坏死因子α
（TNF-α）ELISA试剂盒</t>
  </si>
  <si>
    <t>单硬脂酸甘油酯</t>
  </si>
  <si>
    <t>胆固醇</t>
  </si>
  <si>
    <t>10g,CAS:57-88-5 ,&gt;96.0%</t>
  </si>
  <si>
    <t>分析纯50克每袋</t>
  </si>
  <si>
    <t>蛋白胨</t>
  </si>
  <si>
    <t>500g/瓶国药</t>
  </si>
  <si>
    <t>敌百虫</t>
  </si>
  <si>
    <t>70g/包</t>
  </si>
  <si>
    <t>地衣酚（苔黑酚）</t>
  </si>
  <si>
    <t>5g/瓶国药</t>
  </si>
  <si>
    <t>碘伏</t>
  </si>
  <si>
    <t>60ml</t>
  </si>
  <si>
    <t>碘化钾（KI）</t>
  </si>
  <si>
    <t>500g/瓶（AR）</t>
  </si>
  <si>
    <t>碘化钠</t>
  </si>
  <si>
    <t>S30233-25</t>
  </si>
  <si>
    <t>碘酸钾（KIO3)</t>
  </si>
  <si>
    <t>250g/瓶（AR）</t>
  </si>
  <si>
    <t>淀粉培养基</t>
  </si>
  <si>
    <t>250g/瓶青岛海博</t>
  </si>
  <si>
    <t>豆甾醇对照品</t>
  </si>
  <si>
    <t>20mg,98%,CAS:83-48-7</t>
  </si>
  <si>
    <t>对硝基苯酚（PNP）</t>
  </si>
  <si>
    <t>100g,AR,CAS号：100-02-7</t>
  </si>
  <si>
    <t>对硝基甲苯</t>
  </si>
  <si>
    <t>国药，分析纯100g</t>
  </si>
  <si>
    <t>儿茶素</t>
  </si>
  <si>
    <t>二甲苯</t>
  </si>
  <si>
    <t>二甲基硅油PMX-200</t>
  </si>
  <si>
    <t>5kg/桶，粘度100cs</t>
  </si>
  <si>
    <t>番红染液</t>
  </si>
  <si>
    <t>福林酚</t>
  </si>
  <si>
    <t>500ml，BR</t>
  </si>
  <si>
    <t>生物试剂，50ml</t>
  </si>
  <si>
    <t>福林酚试剂</t>
  </si>
  <si>
    <t>BR，500ml</t>
  </si>
  <si>
    <t>钙测定试剂盒（偶氮胂三法）</t>
  </si>
  <si>
    <t>美康生物210ml(3*70)</t>
  </si>
  <si>
    <t>甘草素对照品</t>
  </si>
  <si>
    <t>20mg,98%,CAS:578-86-9</t>
  </si>
  <si>
    <t>甘露醇</t>
  </si>
  <si>
    <t>500g/瓶</t>
  </si>
  <si>
    <t>100mg</t>
  </si>
  <si>
    <t>甘露醇蛋白胨水培养基</t>
  </si>
  <si>
    <t>加杜氏小管，糖发酵试验（五糖管）</t>
  </si>
  <si>
    <t>甘露醇对照品</t>
  </si>
  <si>
    <t>20mg,98%,CAS:69-65-8</t>
  </si>
  <si>
    <t>甘油</t>
  </si>
  <si>
    <t>G5516-100ML，Sigma</t>
  </si>
  <si>
    <t>甘油三酯测定试剂盒（GPO-PAP）</t>
  </si>
  <si>
    <t>保定长城50ml/瓶×2</t>
  </si>
  <si>
    <t>肝素钠</t>
  </si>
  <si>
    <t>10支/盒</t>
  </si>
  <si>
    <t>高岭土</t>
  </si>
  <si>
    <t>高密度脂蛋白测定试剂盒（磷钨酸--媒镁沉淀法）</t>
  </si>
  <si>
    <t>保定长城试剂1：50*2；
试剂2：10*1</t>
  </si>
  <si>
    <t>革兰染液</t>
  </si>
  <si>
    <t>比克曼生物  20ml/瓶</t>
  </si>
  <si>
    <t xml:space="preserve">铬酸钾 </t>
  </si>
  <si>
    <t>工业酒精</t>
  </si>
  <si>
    <r>
      <rPr>
        <sz val="12"/>
        <rFont val="宋体"/>
        <charset val="134"/>
      </rPr>
      <t>弓形虫IgM/IgG抗体、巨细胞病毒IgM/IgG抗体、风疹病毒IgG抗体联合检测试剂盒（胶体金法）</t>
    </r>
    <r>
      <rPr>
        <sz val="12"/>
        <rFont val="Arial"/>
        <charset val="134"/>
      </rPr>
      <t xml:space="preserve">	</t>
    </r>
  </si>
  <si>
    <t>25人/盒</t>
  </si>
  <si>
    <t>枸缘酸盐斜面培养基</t>
  </si>
  <si>
    <t>IMVIC实验   斜面  7ml</t>
  </si>
  <si>
    <t>枸橼酸钠</t>
  </si>
  <si>
    <t>谷胱甘肽（还原型）CAS:70-18-8</t>
  </si>
  <si>
    <t>50g/瓶纯度98%</t>
  </si>
  <si>
    <t>固绿FCF</t>
  </si>
  <si>
    <r>
      <rPr>
        <sz val="12"/>
        <color theme="1"/>
        <rFont val="宋体"/>
        <charset val="134"/>
      </rPr>
      <t>2</t>
    </r>
    <r>
      <rPr>
        <sz val="12"/>
        <rFont val="宋体"/>
        <charset val="134"/>
      </rPr>
      <t>5g/瓶</t>
    </r>
  </si>
  <si>
    <r>
      <rPr>
        <sz val="12"/>
        <color theme="1"/>
        <rFont val="宋体"/>
        <charset val="134"/>
      </rPr>
      <t>广谱蛋白</t>
    </r>
    <r>
      <rPr>
        <sz val="12"/>
        <rFont val="宋体"/>
        <charset val="134"/>
      </rPr>
      <t>Marker （11-245KD) </t>
    </r>
  </si>
  <si>
    <t>100微升</t>
  </si>
  <si>
    <t>果胶酶</t>
  </si>
  <si>
    <t xml:space="preserve">过硫酸铵 </t>
  </si>
  <si>
    <t>过氧化氢试液</t>
  </si>
  <si>
    <t>还原型谷胱甘肽（GSH）测定试剂盒</t>
  </si>
  <si>
    <t>海藻酸钠</t>
  </si>
  <si>
    <t>红细胞裂解液</t>
  </si>
  <si>
    <t>鲎试剂</t>
  </si>
  <si>
    <t>0.1ML 0.125EU/ml</t>
  </si>
  <si>
    <t>胡桃醌</t>
  </si>
  <si>
    <t>250mg</t>
  </si>
  <si>
    <t>槲皮素对照品</t>
  </si>
  <si>
    <t>50mg,98%,CAS:117-39-5</t>
  </si>
  <si>
    <t>滑石粉</t>
  </si>
  <si>
    <t>环保封片剂</t>
  </si>
  <si>
    <t>贝索玻片封片胶，环保型</t>
  </si>
  <si>
    <t>环己烷</t>
  </si>
  <si>
    <t>活性炭粉末</t>
  </si>
  <si>
    <t>肌酐检测试剂盒</t>
  </si>
  <si>
    <t>吉尔碘</t>
  </si>
  <si>
    <t>60mL</t>
  </si>
  <si>
    <t>临床检验400、病原60、助产20、基础护理300、现代2</t>
  </si>
  <si>
    <t>几丁质酶</t>
  </si>
  <si>
    <t>5U麦克林</t>
  </si>
  <si>
    <t>甲苯胺蓝</t>
  </si>
  <si>
    <t>5g国药</t>
  </si>
  <si>
    <t>甲醇</t>
  </si>
  <si>
    <t>500ml/瓶，优级纯</t>
  </si>
  <si>
    <t>国药，分析纯500mL</t>
  </si>
  <si>
    <t>500ML</t>
  </si>
  <si>
    <t>AR，500ML/瓶</t>
  </si>
  <si>
    <t>甲基绿</t>
  </si>
  <si>
    <t>甲醛溶液</t>
  </si>
  <si>
    <r>
      <rPr>
        <sz val="12"/>
        <color theme="1"/>
        <rFont val="宋体"/>
        <charset val="134"/>
      </rPr>
      <t>分析纯5</t>
    </r>
    <r>
      <rPr>
        <sz val="12"/>
        <rFont val="宋体"/>
        <charset val="134"/>
      </rPr>
      <t>00ml</t>
    </r>
  </si>
  <si>
    <t>甲酸</t>
  </si>
  <si>
    <t>国药，分析纯，500ml/瓶</t>
  </si>
  <si>
    <t>姜黄素</t>
  </si>
  <si>
    <t>1kg/铝箔袋，95%，98%</t>
  </si>
  <si>
    <t>焦性没食子酸</t>
  </si>
  <si>
    <t>国药分析纯100g</t>
  </si>
  <si>
    <t>酵母a-葡萄糖苷酶</t>
  </si>
  <si>
    <t>5KU液体</t>
  </si>
  <si>
    <t>医用抗菌洗手液</t>
  </si>
  <si>
    <t>临床检验210、临床护理400、医工6、实验中心42、临床100</t>
  </si>
  <si>
    <t>金丝桃苷对照品</t>
  </si>
  <si>
    <t>20mg,98%,CAS:482-36-0</t>
  </si>
  <si>
    <t>酒精</t>
  </si>
  <si>
    <t>95%医用/2000ml</t>
  </si>
  <si>
    <t>口腔40、临床20</t>
  </si>
  <si>
    <t>聚山梨酯80（吐温80）</t>
  </si>
  <si>
    <t>国药，分析纯500ml</t>
  </si>
  <si>
    <t>聚乙二醇</t>
  </si>
  <si>
    <t>PEG400，500g</t>
  </si>
  <si>
    <t>PEG600，500g</t>
  </si>
  <si>
    <t>PEG800，500g</t>
  </si>
  <si>
    <t>PEG1000，500g</t>
  </si>
  <si>
    <t>PEG1500，500g</t>
  </si>
  <si>
    <t>PEG2000，500g</t>
  </si>
  <si>
    <t>聚乙二醇1000</t>
  </si>
  <si>
    <t>聚乙二醇1500</t>
  </si>
  <si>
    <t>聚乙二醇2000</t>
  </si>
  <si>
    <t>聚乙二醇4000（PEG）</t>
  </si>
  <si>
    <t>聚乙二醇600</t>
  </si>
  <si>
    <t>聚乙二醇800</t>
  </si>
  <si>
    <t>菌种保存管（40%甘油）</t>
  </si>
  <si>
    <t>1.5ml*100支、盒</t>
  </si>
  <si>
    <t>糠醛</t>
  </si>
  <si>
    <t>抗坏血酸</t>
  </si>
  <si>
    <t>100g/瓶</t>
  </si>
  <si>
    <t>国药，分析纯，100g/瓶</t>
  </si>
  <si>
    <t>抗坏血酸标准品</t>
  </si>
  <si>
    <t>100mg/瓶国药</t>
  </si>
  <si>
    <t>抗酸染液</t>
  </si>
  <si>
    <t>考马斯亮蓝G-250</t>
  </si>
  <si>
    <t>25g，生工BS Grade</t>
  </si>
  <si>
    <t>考马斯亮蓝R-250</t>
  </si>
  <si>
    <t>25g， BS Grade</t>
  </si>
  <si>
    <t>可溶性淀粉</t>
  </si>
  <si>
    <t>500g，分析纯，国药品牌</t>
  </si>
  <si>
    <t>500g,AR</t>
  </si>
  <si>
    <t>克氏双糖铁培养基</t>
  </si>
  <si>
    <t>250g/瓶，青岛海博</t>
  </si>
  <si>
    <t>快速革兰氏染色液</t>
  </si>
  <si>
    <t>4*250ml/盒</t>
  </si>
  <si>
    <t>酪氨酸</t>
  </si>
  <si>
    <t>25g/瓶，国药</t>
  </si>
  <si>
    <t>酪氨酸酶</t>
  </si>
  <si>
    <t>25U/UL</t>
  </si>
  <si>
    <t>类风湿因子检测试剂盒</t>
  </si>
  <si>
    <t>48人/份</t>
  </si>
  <si>
    <t>类风湿因子检测试剂盒（乳胶凝集法）</t>
  </si>
  <si>
    <t>300ml</t>
  </si>
  <si>
    <t>链霉素抗菌纸片</t>
  </si>
  <si>
    <t>比克曼 20片/瓶</t>
  </si>
  <si>
    <t>链脲佐菌素</t>
  </si>
  <si>
    <t>100mg,伊势久生物 
链脲佐菌素- 18883-66-4</t>
  </si>
  <si>
    <t>邻苯二甲酸二异辛酯（DIOP）对照品</t>
  </si>
  <si>
    <t>5g,99%,CAS:27554-26-3</t>
  </si>
  <si>
    <t>邻苯三酚</t>
  </si>
  <si>
    <t>100g</t>
  </si>
  <si>
    <t>邻苯三酚（焦性没食子酸）</t>
  </si>
  <si>
    <t>国药，分析纯100g/瓶</t>
  </si>
  <si>
    <t>邻二氮菲</t>
  </si>
  <si>
    <t>国药，5g/瓶，≥99%</t>
  </si>
  <si>
    <t>淋巴细胞分离液</t>
  </si>
  <si>
    <t>250ml/瓶</t>
  </si>
  <si>
    <t>磷酸</t>
  </si>
  <si>
    <t>10015408,500ml/瓶，优级纯</t>
  </si>
  <si>
    <t>磷酸二氢钾</t>
  </si>
  <si>
    <t>磷酸二氢钠</t>
  </si>
  <si>
    <t>磷酸氢二铵 CAS:7783-28-0</t>
  </si>
  <si>
    <t xml:space="preserve">500g/瓶，分析纯，99% </t>
  </si>
  <si>
    <t>磷酸氢二钾</t>
  </si>
  <si>
    <t>磷酸氢二钠</t>
  </si>
  <si>
    <t>硫代乙酰胺</t>
  </si>
  <si>
    <t>硫化铵</t>
  </si>
  <si>
    <t>硫氰酸钾</t>
  </si>
  <si>
    <t>硫酸铵</t>
  </si>
  <si>
    <t>AR 500克/瓶</t>
  </si>
  <si>
    <t>硫酸钾</t>
  </si>
  <si>
    <t>500g/瓶，分析纯AR</t>
  </si>
  <si>
    <t>硫酸镁</t>
  </si>
  <si>
    <r>
      <rPr>
        <sz val="12"/>
        <color theme="1"/>
        <rFont val="宋体"/>
        <charset val="134"/>
      </rPr>
      <t>硫酸镁·7H</t>
    </r>
    <r>
      <rPr>
        <vertAlign val="subscript"/>
        <sz val="12"/>
        <rFont val="宋体"/>
        <charset val="134"/>
      </rPr>
      <t>2</t>
    </r>
    <r>
      <rPr>
        <sz val="12"/>
        <rFont val="宋体"/>
        <charset val="134"/>
      </rPr>
      <t>0</t>
    </r>
  </si>
  <si>
    <t>硫酸铁铵</t>
  </si>
  <si>
    <t>硫酸锌</t>
  </si>
  <si>
    <r>
      <rPr>
        <sz val="12"/>
        <color theme="1"/>
        <rFont val="宋体"/>
        <charset val="134"/>
      </rPr>
      <t>硫酸锌·7H</t>
    </r>
    <r>
      <rPr>
        <vertAlign val="subscript"/>
        <sz val="12"/>
        <rFont val="宋体"/>
        <charset val="134"/>
      </rPr>
      <t>2</t>
    </r>
    <r>
      <rPr>
        <sz val="12"/>
        <rFont val="宋体"/>
        <charset val="134"/>
      </rPr>
      <t>0</t>
    </r>
  </si>
  <si>
    <t>芦丁</t>
  </si>
  <si>
    <t>标准品20mg/支</t>
  </si>
  <si>
    <t>芦丁标准品</t>
  </si>
  <si>
    <t>50mg，HPLC≥98%</t>
  </si>
  <si>
    <t>中国食品药品检定研究院，标准品100mg</t>
  </si>
  <si>
    <t>纯度&gt;98.0%，20mg/瓶</t>
  </si>
  <si>
    <t>芦丁对照品</t>
  </si>
  <si>
    <t>CAS:153-18-4 HPLC98%
40mg/瓶</t>
  </si>
  <si>
    <t>芦荟多糖粉末</t>
  </si>
  <si>
    <t>1g,85507-69-3 Aloe vera BR,60% 
源叶 S27799</t>
  </si>
  <si>
    <t>芦荟凝胶冻干粉</t>
  </si>
  <si>
    <t>1kg/铝箔袋，10:1</t>
  </si>
  <si>
    <t>炉甘石</t>
  </si>
  <si>
    <t>络合碘</t>
  </si>
  <si>
    <t>吕氏碱性美蓝染液</t>
  </si>
  <si>
    <t>100ml/瓶</t>
  </si>
  <si>
    <t>绿原酸</t>
  </si>
  <si>
    <t>中国食品药品检定研究院，标准品50mg</t>
  </si>
  <si>
    <t>绿原酸对照品</t>
  </si>
  <si>
    <t>25mg，CAS号：327-97-9（HPLC，&gt;98.0%</t>
  </si>
  <si>
    <t>氯仿</t>
  </si>
  <si>
    <t>500ml,CAS号：67-66-3</t>
  </si>
  <si>
    <t>氯化钡</t>
  </si>
  <si>
    <t>氯化钙</t>
  </si>
  <si>
    <t>氯化钾</t>
  </si>
  <si>
    <t>氯化钠</t>
  </si>
  <si>
    <t>氯霉素抗菌纸片</t>
  </si>
  <si>
    <t>马铃薯粉</t>
  </si>
  <si>
    <t>麦芽糖蛋白胨水培养基</t>
  </si>
  <si>
    <t>没食子酸</t>
  </si>
  <si>
    <t>纯度≥99%，25g</t>
  </si>
  <si>
    <t>分析纯，50g</t>
  </si>
  <si>
    <t>免洗手消毒凝胶</t>
  </si>
  <si>
    <t>助产27、假肢20、临床110、影像10、临床护理300
基础护理150、病原80</t>
  </si>
  <si>
    <t>免疫四项胶体金联检测卡</t>
  </si>
  <si>
    <t>广州万孚40份/盒</t>
  </si>
  <si>
    <t>灭菌蒸馏水</t>
  </si>
  <si>
    <t>明胶</t>
  </si>
  <si>
    <t>木糖</t>
  </si>
  <si>
    <t xml:space="preserve">      25g/瓶</t>
  </si>
  <si>
    <t>木犀草素</t>
  </si>
  <si>
    <t>萘</t>
  </si>
  <si>
    <t>国药分析纯500/瓶</t>
  </si>
  <si>
    <t>内毒素</t>
  </si>
  <si>
    <t>20 EU/ml/支</t>
  </si>
  <si>
    <t>尿11干化学分析试带（优利特）</t>
  </si>
  <si>
    <t>100条/桶</t>
  </si>
  <si>
    <t>尿素氮 (BUN) 测试盒 </t>
  </si>
  <si>
    <t>尿素氮含量检查试剂盒</t>
  </si>
  <si>
    <t>柠檬酸</t>
  </si>
  <si>
    <t>柠檬酸分析纯</t>
  </si>
  <si>
    <t>柠檬酸钠</t>
  </si>
  <si>
    <t>AR500g</t>
  </si>
  <si>
    <t>柠檬酸钠分析纯</t>
  </si>
  <si>
    <t>牛磺胆酸钠</t>
  </si>
  <si>
    <t>1g,CAS:145-42-6 ,&gt;98.0%</t>
  </si>
  <si>
    <t>牛磺去氧胆酸钠</t>
  </si>
  <si>
    <t>1g</t>
  </si>
  <si>
    <t>牛肉浸膏</t>
  </si>
  <si>
    <r>
      <rPr>
        <sz val="12"/>
        <color theme="1"/>
        <rFont val="宋体"/>
        <charset val="134"/>
      </rPr>
      <t>2</t>
    </r>
    <r>
      <rPr>
        <sz val="12"/>
        <rFont val="宋体"/>
        <charset val="134"/>
      </rPr>
      <t>50g/瓶</t>
    </r>
  </si>
  <si>
    <t>牛血清白蛋白</t>
  </si>
  <si>
    <t>生工25g/瓶,组分V</t>
  </si>
  <si>
    <t>浓硫酸</t>
  </si>
  <si>
    <t>500ml，AR</t>
  </si>
  <si>
    <t>派洛宁Y</t>
  </si>
  <si>
    <t>硼酸</t>
  </si>
  <si>
    <t>葡萄糖</t>
  </si>
  <si>
    <t>葡萄糖蛋白胨半固体培养基</t>
  </si>
  <si>
    <t>葡萄糖蛋白胨水培养基</t>
  </si>
  <si>
    <t>不加指示剂，不加杜氏小管 IMVIC实验7ml</t>
  </si>
  <si>
    <r>
      <rPr>
        <sz val="12"/>
        <color theme="1"/>
        <rFont val="宋体"/>
        <charset val="134"/>
      </rPr>
      <t>葡萄糖酸钙</t>
    </r>
    <r>
      <rPr>
        <sz val="12"/>
        <rFont val="Arial"/>
        <charset val="134"/>
      </rPr>
      <t xml:space="preserve">	</t>
    </r>
  </si>
  <si>
    <t>七水合硫酸亚铁</t>
  </si>
  <si>
    <t>国药，分析纯500g/瓶</t>
  </si>
  <si>
    <t>羟丙基甲基纤维素（HPMC）</t>
  </si>
  <si>
    <t>粘度:4000-6500mPas，药用500g</t>
  </si>
  <si>
    <t>芹菜素</t>
  </si>
  <si>
    <t>青霉素抗菌纸片</t>
  </si>
  <si>
    <t>氢氧化钠</t>
  </si>
  <si>
    <t>国药分析纯500g</t>
  </si>
  <si>
    <t>庆大霉素抗菌纸片</t>
  </si>
  <si>
    <t>琼脂</t>
  </si>
  <si>
    <t>琼脂粉</t>
  </si>
  <si>
    <t>曲酸</t>
  </si>
  <si>
    <t>25g,CAS号：501-30-4（AR，99.0%）</t>
  </si>
  <si>
    <t>人IgG</t>
  </si>
  <si>
    <r>
      <rPr>
        <sz val="12"/>
        <color theme="1"/>
        <rFont val="宋体"/>
        <charset val="134"/>
      </rPr>
      <t>20mg</t>
    </r>
    <r>
      <rPr>
        <sz val="12"/>
        <color rgb="FF3E3E3E"/>
        <rFont val="宋体"/>
        <charset val="134"/>
      </rPr>
      <t>干粉含10mg人IgG</t>
    </r>
  </si>
  <si>
    <t>人白蛋白</t>
  </si>
  <si>
    <t>百奥莱博10mg；产品货号：QN2750</t>
  </si>
  <si>
    <t>人参皂苷RH2</t>
  </si>
  <si>
    <t>10mg,98%,CAS:78214-33-2</t>
  </si>
  <si>
    <t>人血清白蛋白</t>
  </si>
  <si>
    <t>百奥莱博500mg；产品货号：QN0330</t>
  </si>
  <si>
    <t>任氏液</t>
  </si>
  <si>
    <t>溶血素（绵羊红细胞抗体）</t>
  </si>
  <si>
    <t>乳酸</t>
  </si>
  <si>
    <t>乳糖</t>
  </si>
  <si>
    <t>乳糖蛋白胨半固体培养基</t>
  </si>
  <si>
    <t>乳糖蛋白胨水培养基</t>
  </si>
  <si>
    <t>瑞氏-吉姆萨染液</t>
  </si>
  <si>
    <t>瑞氏-吉姆萨染液试剂盒</t>
  </si>
  <si>
    <t>贝索 4×250ml</t>
  </si>
  <si>
    <t>瑞氏染液</t>
  </si>
  <si>
    <t>三氯化铝</t>
  </si>
  <si>
    <t xml:space="preserve">三氯化铁
</t>
  </si>
  <si>
    <t>三氯乙酸</t>
  </si>
  <si>
    <t>分析纯100g/瓶，≥99%</t>
  </si>
  <si>
    <t>三嵌段共聚物Pluronic F127</t>
  </si>
  <si>
    <t>250g/瓶cas:9003/11/6</t>
  </si>
  <si>
    <t>三羟甲基氨基甲烷</t>
  </si>
  <si>
    <t>三乙胺CAS：121-44-8</t>
  </si>
  <si>
    <t>100mL/瓶，纯度99.5%</t>
  </si>
  <si>
    <t>色氨酸蛋白胨水培养基</t>
  </si>
  <si>
    <t>IMVIC实验   7ml</t>
  </si>
  <si>
    <t>色谱冰乙酸</t>
  </si>
  <si>
    <t>国药，色谱纯500mL</t>
  </si>
  <si>
    <t>色谱甲醇</t>
  </si>
  <si>
    <t>4L，色谱级</t>
  </si>
  <si>
    <t>色谱磷酸</t>
  </si>
  <si>
    <t>国药，色谱纯500ml</t>
  </si>
  <si>
    <t>色谱乙腈</t>
  </si>
  <si>
    <t>山梨醇</t>
  </si>
  <si>
    <t>山奈酚对照品</t>
  </si>
  <si>
    <t>20mg,98%,CAS:520-18-3</t>
  </si>
  <si>
    <t>山嵛酸甘油酯 CAS:6916-74-1</t>
  </si>
  <si>
    <t>1kg</t>
  </si>
  <si>
    <t>麝香草酚</t>
  </si>
  <si>
    <t>25g</t>
  </si>
  <si>
    <t>升华硫</t>
  </si>
  <si>
    <t>生理盐水</t>
  </si>
  <si>
    <t>500ml 软塑料瓶 拉环</t>
  </si>
  <si>
    <t>生理盐水500ml，拧盖式</t>
  </si>
  <si>
    <t>拧盖式</t>
  </si>
  <si>
    <t>生物素</t>
  </si>
  <si>
    <t>S13004-25g，BR，99%，源叶生物</t>
  </si>
  <si>
    <t>石油醚</t>
  </si>
  <si>
    <t>500ml，分析纯</t>
  </si>
  <si>
    <t>石油醚（60-90）</t>
  </si>
  <si>
    <t>试验用蒸馏水</t>
  </si>
  <si>
    <t>25公斤桶装</t>
  </si>
  <si>
    <t>嗜酸性粒细胞稀释液</t>
  </si>
  <si>
    <t>双糖铁培养基</t>
  </si>
  <si>
    <t>斜面   7ml</t>
  </si>
  <si>
    <t>3%、500ml</t>
  </si>
  <si>
    <t>水杨酸</t>
  </si>
  <si>
    <t>顺铂</t>
  </si>
  <si>
    <t>麦克林1g/瓶</t>
  </si>
  <si>
    <t>四水合硝酸钙 CAS:13477-34-4</t>
  </si>
  <si>
    <t xml:space="preserve"> 500g/瓶，化学纯，≥99%</t>
  </si>
  <si>
    <t>羧甲基纤维素钠</t>
  </si>
  <si>
    <t>胎牛血清</t>
  </si>
  <si>
    <t>100ML/瓶  四季青</t>
  </si>
  <si>
    <t>钛酸四丁酯</t>
  </si>
  <si>
    <t>500ml/瓶cas:5593-70-4</t>
  </si>
  <si>
    <t>碳酸氢钠</t>
  </si>
  <si>
    <t>500g/瓶，国药</t>
  </si>
  <si>
    <t>替米考星</t>
  </si>
  <si>
    <t>国药，分析纯10g</t>
  </si>
  <si>
    <t>天门冬氨酸氨基转移酶
 (谷草转氨酶/AST/GOT) 测试盒 (比色法)</t>
  </si>
  <si>
    <t>天然樟脑粉（≥96%）</t>
  </si>
  <si>
    <t>兔抗HCG诊断血清</t>
  </si>
  <si>
    <t>10g/瓶</t>
  </si>
  <si>
    <t>网织红细胞染色液</t>
  </si>
  <si>
    <t>贝索，6×20ml/盒</t>
  </si>
  <si>
    <t>微晶纤维素（MCC）</t>
  </si>
  <si>
    <t>药用1000g</t>
  </si>
  <si>
    <t>维生素C注射液</t>
  </si>
  <si>
    <t>2mL/支</t>
  </si>
  <si>
    <t>生化、临检</t>
  </si>
  <si>
    <t>维生素E/天然维生素E</t>
  </si>
  <si>
    <t>100克/袋，BR，50%</t>
  </si>
  <si>
    <t>无菌水（哇哈哈矿泉水）</t>
  </si>
  <si>
    <t>500mL/瓶</t>
  </si>
  <si>
    <t>无水对氨基苯磺酸</t>
  </si>
  <si>
    <t>国药，基准50g</t>
  </si>
  <si>
    <t>无水磷酸氢二钠</t>
  </si>
  <si>
    <t>无水硫代硫酸钠</t>
  </si>
  <si>
    <t>250，99%，水分≤1%</t>
  </si>
  <si>
    <t>无水硫酸钙</t>
  </si>
  <si>
    <t>250g/瓶，分析纯AR</t>
  </si>
  <si>
    <t>无水硫酸镁</t>
  </si>
  <si>
    <t>500G/瓶，分子量120.36</t>
  </si>
  <si>
    <t>无水硫酸钠</t>
  </si>
  <si>
    <t>无水硫酸铜</t>
  </si>
  <si>
    <t>无水氯化铵</t>
  </si>
  <si>
    <t>无水葡萄糖</t>
  </si>
  <si>
    <t>无水碳酸钠</t>
  </si>
  <si>
    <t>分析纯，500g瓶</t>
  </si>
  <si>
    <t>无水亚硝酸钠</t>
  </si>
  <si>
    <t>分析纯，500g</t>
  </si>
  <si>
    <t>无水乙醇</t>
  </si>
  <si>
    <t>制药260、化学90</t>
  </si>
  <si>
    <t>药学平台46、病原10、现代75、医工10、检验20</t>
  </si>
  <si>
    <t>无水乙醇
工业酒精（分析纯）</t>
  </si>
  <si>
    <t>无水乙醇分析纯</t>
  </si>
  <si>
    <t>AR500ml</t>
  </si>
  <si>
    <t>戊二醛</t>
  </si>
  <si>
    <t>500ml/瓶,50%</t>
  </si>
  <si>
    <t>G849973-500ml</t>
  </si>
  <si>
    <t>500ml，CAS号: 111-30-8</t>
  </si>
  <si>
    <t>吸附HCG聚苯乙烯乳胶抗原</t>
  </si>
  <si>
    <t>洗洁精</t>
  </si>
  <si>
    <t>大瓶1L</t>
  </si>
  <si>
    <t>腺嘌呤</t>
  </si>
  <si>
    <t>10mg，CAS号：73-24-5</t>
  </si>
  <si>
    <t>香柏油</t>
  </si>
  <si>
    <t>25mL/瓶</t>
  </si>
  <si>
    <t>临床检验40、病原50</t>
  </si>
  <si>
    <t>香草醛</t>
  </si>
  <si>
    <t>香豆素6</t>
  </si>
  <si>
    <t>消泡剂</t>
  </si>
  <si>
    <t>硝酸钆(III)六水合物 CAS：
19598-90-4</t>
  </si>
  <si>
    <t>25g/瓶，纯度99.9%</t>
  </si>
  <si>
    <t>硝酸钾</t>
  </si>
  <si>
    <t>硝酸铝</t>
  </si>
  <si>
    <t>硝酸铈(III)六水合物 CAS：10294-41-4</t>
  </si>
  <si>
    <t>100g/瓶，纯度99.5%</t>
  </si>
  <si>
    <t>小牛血清</t>
  </si>
  <si>
    <t>100ml/瓶，四季青</t>
  </si>
  <si>
    <t>现代4、临床检验2</t>
  </si>
  <si>
    <t>500ml/瓶，四季青</t>
  </si>
  <si>
    <t>新城疫抗原</t>
  </si>
  <si>
    <t>新吉尔灭</t>
  </si>
  <si>
    <t>新鲜豚鼠血清</t>
  </si>
  <si>
    <t>熊果酸</t>
  </si>
  <si>
    <t>溴化钾</t>
  </si>
  <si>
    <t>血平板</t>
  </si>
  <si>
    <t>血清白蛋白测定试剂盒（溴甲酚绿法）</t>
  </si>
  <si>
    <t>保定长城60ml*2</t>
  </si>
  <si>
    <t>血清丙氨酸氨基转移酶测定试剂盒（丙氨酸底物法）</t>
  </si>
  <si>
    <t>中生北控R1:10ml*10 
R2：100ml/瓶*1</t>
  </si>
  <si>
    <t>血清甘油三酯标准品</t>
  </si>
  <si>
    <t>血清高密度脂蛋白胆固醇标准液</t>
  </si>
  <si>
    <t>血清肌酐标准液</t>
  </si>
  <si>
    <t>血清肌酐测定试剂盒（苦味酸法）</t>
  </si>
  <si>
    <t>中生北控试剂1（R1）:60ml×2，试剂2（R2）:30ml×2校准品：2ml*1</t>
  </si>
  <si>
    <t>血清肌酸激酶测定试剂盒（磷酸肌酸底物法）</t>
  </si>
  <si>
    <t>中生北控R1:10mL*10；R2:100mL*1</t>
  </si>
  <si>
    <t>血清尿素标准液</t>
  </si>
  <si>
    <t>血清尿素测定试剂盒（OPA法）</t>
  </si>
  <si>
    <t>保定长城100ml/瓶*1  
10ml/瓶*1</t>
  </si>
  <si>
    <t>血清天冬氨酸氨基转移酶侧定试剂盒（天门冬氨酸底物法）</t>
  </si>
  <si>
    <t>血清直接胆红素标准液</t>
  </si>
  <si>
    <t>血清总胆固醇标准液</t>
  </si>
  <si>
    <t>血清总胆红素标准液</t>
  </si>
  <si>
    <t>血清总蛋白测定试剂盒(双缩尿法)</t>
  </si>
  <si>
    <t>保定长城90ml/瓶×4  
总蛋白标准液1ml/瓶×1</t>
  </si>
  <si>
    <t>血糖GOD-POD测定试剂盒（氧化酶法）</t>
  </si>
  <si>
    <t>保定长城酶试剂：50ml/瓶*2
 酚试剂50ml/瓶*2</t>
  </si>
  <si>
    <t>血糖测定试剂盒</t>
  </si>
  <si>
    <t>保定长城临床试剂有限公司</t>
  </si>
  <si>
    <t>血细胞分析用清洗剂</t>
  </si>
  <si>
    <t>兰森50ml/瓶</t>
  </si>
  <si>
    <t>血细胞分析用溶血素</t>
  </si>
  <si>
    <t>兰森500ml/瓶</t>
  </si>
  <si>
    <t>血细胞分析用稀释液</t>
  </si>
  <si>
    <t>兰森20L/桶</t>
  </si>
  <si>
    <t>血液/细胞/组织基因组DNA提取试剂盒(DP304)--天根生化科技有限公司</t>
  </si>
  <si>
    <t>天根生化科技有限公司、DP304-02
50次</t>
  </si>
  <si>
    <t>亚甲基蓝</t>
  </si>
  <si>
    <t>5G/瓶</t>
  </si>
  <si>
    <t>亚硫酸氢钠 CAS:  7631-90-5</t>
  </si>
  <si>
    <t>25g/瓶纯度99.9%</t>
  </si>
  <si>
    <t>亚硝酸钠</t>
  </si>
  <si>
    <t>盐酸普鲁卡因原料药</t>
  </si>
  <si>
    <t>羊抗人IgG</t>
  </si>
  <si>
    <t>1ml/支</t>
  </si>
  <si>
    <t>百奥莱博0.5ml/支,效价1：16-32</t>
  </si>
  <si>
    <t>羊抗人白蛋白</t>
  </si>
  <si>
    <t>百奥莱博5mg/ml</t>
  </si>
  <si>
    <t>羊毛脂</t>
  </si>
  <si>
    <t>洋红</t>
  </si>
  <si>
    <t>25g /瓶</t>
  </si>
  <si>
    <t>氧化锌</t>
  </si>
  <si>
    <t>叶酸</t>
  </si>
  <si>
    <t>液氮</t>
  </si>
  <si>
    <t>液体石蜡</t>
  </si>
  <si>
    <t>一水硫酸锰</t>
  </si>
  <si>
    <t>伊维菌素，97%</t>
  </si>
  <si>
    <t>1g，CAS号: 70288-86-7</t>
  </si>
  <si>
    <t>医用95%酒精</t>
  </si>
  <si>
    <t>假肢30、康复实训室72、社区与老年5</t>
  </si>
  <si>
    <t>医用碘伏</t>
  </si>
  <si>
    <t>分析纯100ml/瓶</t>
  </si>
  <si>
    <t>医用双氧水3%</t>
  </si>
  <si>
    <t>分析纯500ml/瓶</t>
  </si>
  <si>
    <t>胰酶</t>
  </si>
  <si>
    <t>乙肝表面抗体定量检测试剂盒（酶促化学发光）</t>
  </si>
  <si>
    <t>安图生物公司96人份</t>
  </si>
  <si>
    <t>乙肝表面抗体定量检测试剂盒（酶免）</t>
  </si>
  <si>
    <t>上海研吉生物科技有限公司（教研用）96人/份</t>
  </si>
  <si>
    <t>乙肝表面抗原检测试剂盒（酶免）</t>
  </si>
  <si>
    <t>96人/份，上海荣盛</t>
  </si>
  <si>
    <t>乙酸铵</t>
  </si>
  <si>
    <t>乙酸乙酯</t>
  </si>
  <si>
    <t>乙酰胆碱</t>
  </si>
  <si>
    <t>5G/支</t>
  </si>
  <si>
    <t>异丙醇</t>
  </si>
  <si>
    <t>100ml，CAS号: 67-63-0</t>
  </si>
  <si>
    <t>硬脂酸</t>
  </si>
  <si>
    <t>油酸</t>
  </si>
  <si>
    <t>500ml/瓶，常温为液体</t>
  </si>
  <si>
    <t>500mL，分析纯</t>
  </si>
  <si>
    <t>鱼肝油</t>
  </si>
  <si>
    <r>
      <rPr>
        <sz val="12"/>
        <color theme="1"/>
        <rFont val="宋体"/>
        <charset val="134"/>
      </rPr>
      <t>5</t>
    </r>
    <r>
      <rPr>
        <sz val="12"/>
        <rFont val="宋体"/>
        <charset val="134"/>
      </rPr>
      <t>00ml</t>
    </r>
  </si>
  <si>
    <t>玉米浆</t>
  </si>
  <si>
    <t>原花青素B1</t>
  </si>
  <si>
    <t>詹纳斯绿B</t>
  </si>
  <si>
    <t>樟脑</t>
  </si>
  <si>
    <t>蔗糖</t>
  </si>
  <si>
    <t>蔗糖蛋白胨水培养基</t>
  </si>
  <si>
    <t>正常人血清IgG标准品</t>
  </si>
  <si>
    <t>5mg/支，索莱宝</t>
  </si>
  <si>
    <t>正丁醇</t>
  </si>
  <si>
    <t>化学30、药学平台1、现代7</t>
  </si>
  <si>
    <t>正己烷</t>
  </si>
  <si>
    <t>芝麻素对照品</t>
  </si>
  <si>
    <t>20mg,98%,CAS:607-80-7</t>
  </si>
  <si>
    <t>直接胆红素测定试剂盒（重氮法）</t>
  </si>
  <si>
    <t>保定长城DBIL试剂50ml*2
胆红素硝酸盐试剂1ml/瓶*1</t>
  </si>
  <si>
    <t>植物血凝素（PHA）</t>
  </si>
  <si>
    <t>40110ES60（100mg），翌圣生物科技</t>
  </si>
  <si>
    <t>猪胰 α-淀粉酶</t>
  </si>
  <si>
    <t>1g,(酶活50U/mg)</t>
  </si>
  <si>
    <t>转氨酶测定试剂盒</t>
  </si>
  <si>
    <t>总胆固醇测定试剂盒（GOD-PAP法）</t>
  </si>
  <si>
    <t>保定长城50ml/瓶*2</t>
  </si>
  <si>
    <t>总胆红素测定试剂盒（重氮法）</t>
  </si>
  <si>
    <t>保定长城总胆红素试剂：50ml/瓶×4  
 胆红素亚硝酸盐：10ml/瓶×1</t>
  </si>
  <si>
    <t>总蛋白标准液</t>
  </si>
  <si>
    <t>总抗氧化能力（T-AOC）检测试剂盒</t>
  </si>
  <si>
    <t>左旋多巴对照品</t>
  </si>
  <si>
    <t>20mg</t>
  </si>
  <si>
    <t>尼可刹米注射液</t>
  </si>
  <si>
    <t>1.5ml*0.375g*10支</t>
  </si>
  <si>
    <t>人体机能10、制药30</t>
  </si>
  <si>
    <t>肾上腺素注射液</t>
  </si>
  <si>
    <t>制药3、化学2</t>
  </si>
  <si>
    <t>维生素B12注射液 1ml</t>
  </si>
  <si>
    <t>1ml/0.5mg</t>
  </si>
  <si>
    <t>灭菌注射用水 5ml</t>
  </si>
  <si>
    <t>玻璃瓶，5ml/支</t>
  </si>
  <si>
    <t>注射用链霉素100万单位</t>
  </si>
  <si>
    <t>1g,100万单位</t>
  </si>
  <si>
    <t>注射用生理盐水10ml</t>
  </si>
  <si>
    <t>玻璃瓶， 10ml/支</t>
  </si>
  <si>
    <t>盐酸肾上腺素</t>
  </si>
  <si>
    <t>玻璃瓶， 1ml/支，10支/盒</t>
  </si>
  <si>
    <t>葡萄糖注射液</t>
  </si>
  <si>
    <t>50%葡萄糖注射液/20ML/支  5支/盒</t>
  </si>
  <si>
    <t>精蛋白锌胰岛素混合注射液（诺和灵）</t>
  </si>
  <si>
    <t>3ml/支</t>
  </si>
  <si>
    <t>维生素B12注射液</t>
  </si>
  <si>
    <t>玻璃瓶，1ml/0.5mg</t>
  </si>
  <si>
    <t>灭菌注射用水</t>
  </si>
  <si>
    <t>玻璃瓶，2ml/支，10支/盒</t>
  </si>
  <si>
    <t>硫酸阿托品注射液</t>
  </si>
  <si>
    <t>碘解磷定注射液</t>
  </si>
  <si>
    <t>10ml：0.25g，10支/盒</t>
  </si>
  <si>
    <t>盐酸肾上腺素注射液</t>
  </si>
  <si>
    <t>1ml：1mg*10支</t>
  </si>
  <si>
    <t>盐酸异丙肾上腺素注射液</t>
  </si>
  <si>
    <t>2ml：1mg*2支</t>
  </si>
  <si>
    <t>人体机能35、制药20</t>
  </si>
  <si>
    <t>重酒石酸去甲肾上腺素注射液</t>
  </si>
  <si>
    <t>1ml：2mg*2支</t>
  </si>
  <si>
    <t>人体机能20、制药100</t>
  </si>
  <si>
    <t>盐酸氯丙嗪注射液</t>
  </si>
  <si>
    <t>1ml：25mg*10支</t>
  </si>
  <si>
    <t>人体机能10、制药15</t>
  </si>
  <si>
    <t>肝素钠注射液</t>
  </si>
  <si>
    <t>硫酸鱼精蛋白注射液</t>
  </si>
  <si>
    <t>5ML/支，5支/盒</t>
  </si>
  <si>
    <t>呋塞米注射液</t>
  </si>
  <si>
    <t>2ml：20mg*10支</t>
  </si>
  <si>
    <t>磺胺嘧啶钠注射液</t>
  </si>
  <si>
    <t>2ml：4g*10支</t>
  </si>
  <si>
    <t>垂体后叶素注射液</t>
  </si>
  <si>
    <t>10支</t>
  </si>
  <si>
    <t>新斯的明注射液</t>
  </si>
  <si>
    <t>1ml，10支/盒</t>
  </si>
  <si>
    <t>硝酸毛果芸香碱滴眼液</t>
  </si>
  <si>
    <t>1ml：50mg</t>
  </si>
  <si>
    <t>盐酸消旋山莨宕碱注射液</t>
  </si>
  <si>
    <t>1.5ml*5mg*10支</t>
  </si>
  <si>
    <t>50ug/ml*5支</t>
  </si>
  <si>
    <t>碳酸氢钠注射液</t>
  </si>
  <si>
    <t>250ml：12.5g</t>
  </si>
</sst>
</file>

<file path=xl/styles.xml><?xml version="1.0" encoding="utf-8"?>
<styleSheet xmlns="http://schemas.openxmlformats.org/spreadsheetml/2006/main">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Red]0.00"/>
    <numFmt numFmtId="177" formatCode="#,##0.00_);[Red]\(#,##0.00\)"/>
    <numFmt numFmtId="178" formatCode="0_ "/>
    <numFmt numFmtId="179" formatCode="#,##0.00;[Red]#,##0.00"/>
    <numFmt numFmtId="180" formatCode="0.00_ "/>
    <numFmt numFmtId="181" formatCode="0;[Red]0"/>
    <numFmt numFmtId="182" formatCode="0.00_);[Red]\(0.00\)"/>
    <numFmt numFmtId="183" formatCode="#,##0.00#&quot;元&quot;"/>
  </numFmts>
  <fonts count="36">
    <font>
      <sz val="11"/>
      <color theme="1"/>
      <name val="宋体"/>
      <charset val="134"/>
      <scheme val="minor"/>
    </font>
    <font>
      <b/>
      <sz val="12"/>
      <name val="宋体"/>
      <charset val="134"/>
    </font>
    <font>
      <sz val="12"/>
      <color theme="1"/>
      <name val="宋体"/>
      <charset val="134"/>
    </font>
    <font>
      <sz val="12"/>
      <name val="宋体"/>
      <charset val="134"/>
    </font>
    <font>
      <sz val="12"/>
      <color indexed="8"/>
      <name val="宋体"/>
      <charset val="134"/>
    </font>
    <font>
      <sz val="12"/>
      <color rgb="FF000000"/>
      <name val="宋体"/>
      <charset val="134"/>
    </font>
    <font>
      <sz val="12"/>
      <color theme="1"/>
      <name val="宋体"/>
      <charset val="134"/>
      <scheme val="major"/>
    </font>
    <font>
      <sz val="12"/>
      <name val="宋体"/>
      <charset val="134"/>
      <scheme val="major"/>
    </font>
    <font>
      <sz val="11"/>
      <name val="宋体"/>
      <charset val="134"/>
      <scheme val="minor"/>
    </font>
    <font>
      <sz val="14"/>
      <color theme="1"/>
      <name val="宋体"/>
      <charset val="134"/>
    </font>
    <font>
      <sz val="12"/>
      <color rgb="FF666666"/>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indexed="8"/>
      <name val="宋体"/>
      <charset val="134"/>
    </font>
    <font>
      <sz val="11"/>
      <color rgb="FF9C6500"/>
      <name val="宋体"/>
      <charset val="0"/>
      <scheme val="minor"/>
    </font>
    <font>
      <sz val="9"/>
      <name val="宋体"/>
      <charset val="134"/>
    </font>
    <font>
      <vertAlign val="superscript"/>
      <sz val="12"/>
      <name val="宋体"/>
      <charset val="134"/>
    </font>
    <font>
      <sz val="12"/>
      <name val="Arial"/>
      <charset val="134"/>
    </font>
    <font>
      <vertAlign val="subscript"/>
      <sz val="12"/>
      <name val="宋体"/>
      <charset val="134"/>
    </font>
    <font>
      <sz val="12"/>
      <color rgb="FF3E3E3E"/>
      <name val="宋体"/>
      <charset val="134"/>
    </font>
  </fonts>
  <fills count="34">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diagonal/>
    </border>
    <border>
      <left style="thin">
        <color auto="1"/>
      </left>
      <right/>
      <top style="thin">
        <color auto="1"/>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2" fontId="0" fillId="0" borderId="0" applyFont="0" applyFill="0" applyBorder="0" applyAlignment="0" applyProtection="0">
      <alignment vertical="center"/>
    </xf>
    <xf numFmtId="0" fontId="11" fillId="3" borderId="0" applyNumberFormat="0" applyBorder="0" applyAlignment="0" applyProtection="0">
      <alignment vertical="center"/>
    </xf>
    <xf numFmtId="0" fontId="12" fillId="4"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5" borderId="0" applyNumberFormat="0" applyBorder="0" applyAlignment="0" applyProtection="0">
      <alignment vertical="center"/>
    </xf>
    <xf numFmtId="0" fontId="13" fillId="6" borderId="0" applyNumberFormat="0" applyBorder="0" applyAlignment="0" applyProtection="0">
      <alignment vertical="center"/>
    </xf>
    <xf numFmtId="43" fontId="0" fillId="0" borderId="0" applyFont="0" applyFill="0" applyBorder="0" applyAlignment="0" applyProtection="0">
      <alignment vertical="center"/>
    </xf>
    <xf numFmtId="0" fontId="14" fillId="7" borderId="0" applyNumberFormat="0" applyBorder="0" applyAlignment="0" applyProtection="0">
      <alignment vertical="center"/>
    </xf>
    <xf numFmtId="0" fontId="15" fillId="0" borderId="0" applyNumberFormat="0" applyFill="0" applyBorder="0" applyAlignment="0" applyProtection="0">
      <alignment vertical="center"/>
    </xf>
    <xf numFmtId="9"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3" fillId="0" borderId="0"/>
    <xf numFmtId="0" fontId="0" fillId="8" borderId="12" applyNumberFormat="0" applyFont="0" applyAlignment="0" applyProtection="0">
      <alignment vertical="center"/>
    </xf>
    <xf numFmtId="0" fontId="14" fillId="9" borderId="0" applyNumberFormat="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13" applyNumberFormat="0" applyFill="0" applyAlignment="0" applyProtection="0">
      <alignment vertical="center"/>
    </xf>
    <xf numFmtId="0" fontId="22" fillId="0" borderId="13" applyNumberFormat="0" applyFill="0" applyAlignment="0" applyProtection="0">
      <alignment vertical="center"/>
    </xf>
    <xf numFmtId="0" fontId="14" fillId="10" borderId="0" applyNumberFormat="0" applyBorder="0" applyAlignment="0" applyProtection="0">
      <alignment vertical="center"/>
    </xf>
    <xf numFmtId="0" fontId="17" fillId="0" borderId="14" applyNumberFormat="0" applyFill="0" applyAlignment="0" applyProtection="0">
      <alignment vertical="center"/>
    </xf>
    <xf numFmtId="0" fontId="14" fillId="11" borderId="0" applyNumberFormat="0" applyBorder="0" applyAlignment="0" applyProtection="0">
      <alignment vertical="center"/>
    </xf>
    <xf numFmtId="0" fontId="23" fillId="12" borderId="15" applyNumberFormat="0" applyAlignment="0" applyProtection="0">
      <alignment vertical="center"/>
    </xf>
    <xf numFmtId="0" fontId="24" fillId="12" borderId="11" applyNumberFormat="0" applyAlignment="0" applyProtection="0">
      <alignment vertical="center"/>
    </xf>
    <xf numFmtId="0" fontId="25" fillId="13" borderId="16" applyNumberFormat="0" applyAlignment="0" applyProtection="0">
      <alignment vertical="center"/>
    </xf>
    <xf numFmtId="0" fontId="11" fillId="14" borderId="0" applyNumberFormat="0" applyBorder="0" applyAlignment="0" applyProtection="0">
      <alignment vertical="center"/>
    </xf>
    <xf numFmtId="0" fontId="14" fillId="15" borderId="0" applyNumberFormat="0" applyBorder="0" applyAlignment="0" applyProtection="0">
      <alignment vertical="center"/>
    </xf>
    <xf numFmtId="0" fontId="26" fillId="0" borderId="17" applyNumberFormat="0" applyFill="0" applyAlignment="0" applyProtection="0">
      <alignment vertical="center"/>
    </xf>
    <xf numFmtId="0" fontId="27" fillId="0" borderId="18" applyNumberFormat="0" applyFill="0" applyAlignment="0" applyProtection="0">
      <alignment vertical="center"/>
    </xf>
    <xf numFmtId="0" fontId="28" fillId="16" borderId="0" applyNumberFormat="0" applyBorder="0" applyAlignment="0" applyProtection="0">
      <alignment vertical="center"/>
    </xf>
    <xf numFmtId="0" fontId="29" fillId="0" borderId="0">
      <alignment vertical="center"/>
    </xf>
    <xf numFmtId="0" fontId="30" fillId="17" borderId="0" applyNumberFormat="0" applyBorder="0" applyAlignment="0" applyProtection="0">
      <alignment vertical="center"/>
    </xf>
    <xf numFmtId="0" fontId="11" fillId="18" borderId="0" applyNumberFormat="0" applyBorder="0" applyAlignment="0" applyProtection="0">
      <alignment vertical="center"/>
    </xf>
    <xf numFmtId="0" fontId="14" fillId="19" borderId="0" applyNumberFormat="0" applyBorder="0" applyAlignment="0" applyProtection="0">
      <alignment vertical="center"/>
    </xf>
    <xf numFmtId="0" fontId="11" fillId="20" borderId="0" applyNumberFormat="0" applyBorder="0" applyAlignment="0" applyProtection="0">
      <alignment vertical="center"/>
    </xf>
    <xf numFmtId="0" fontId="11" fillId="21" borderId="0" applyNumberFormat="0" applyBorder="0" applyAlignment="0" applyProtection="0">
      <alignment vertical="center"/>
    </xf>
    <xf numFmtId="0" fontId="11" fillId="22" borderId="0" applyNumberFormat="0" applyBorder="0" applyAlignment="0" applyProtection="0">
      <alignment vertical="center"/>
    </xf>
    <xf numFmtId="0" fontId="11" fillId="23" borderId="0" applyNumberFormat="0" applyBorder="0" applyAlignment="0" applyProtection="0">
      <alignment vertical="center"/>
    </xf>
    <xf numFmtId="0" fontId="14" fillId="24" borderId="0" applyNumberFormat="0" applyBorder="0" applyAlignment="0" applyProtection="0">
      <alignment vertical="center"/>
    </xf>
    <xf numFmtId="0" fontId="14" fillId="25" borderId="0" applyNumberFormat="0" applyBorder="0" applyAlignment="0" applyProtection="0">
      <alignment vertical="center"/>
    </xf>
    <xf numFmtId="0" fontId="11" fillId="26" borderId="0" applyNumberFormat="0" applyBorder="0" applyAlignment="0" applyProtection="0">
      <alignment vertical="center"/>
    </xf>
    <xf numFmtId="0" fontId="11" fillId="27" borderId="0" applyNumberFormat="0" applyBorder="0" applyAlignment="0" applyProtection="0">
      <alignment vertical="center"/>
    </xf>
    <xf numFmtId="0" fontId="14" fillId="28" borderId="0" applyNumberFormat="0" applyBorder="0" applyAlignment="0" applyProtection="0">
      <alignment vertical="center"/>
    </xf>
    <xf numFmtId="0" fontId="29" fillId="0" borderId="0">
      <alignment vertical="center"/>
    </xf>
    <xf numFmtId="0" fontId="11" fillId="29" borderId="0" applyNumberFormat="0" applyBorder="0" applyAlignment="0" applyProtection="0">
      <alignment vertical="center"/>
    </xf>
    <xf numFmtId="0" fontId="14" fillId="30" borderId="0" applyNumberFormat="0" applyBorder="0" applyAlignment="0" applyProtection="0">
      <alignment vertical="center"/>
    </xf>
    <xf numFmtId="0" fontId="14" fillId="31" borderId="0" applyNumberFormat="0" applyBorder="0" applyAlignment="0" applyProtection="0">
      <alignment vertical="center"/>
    </xf>
    <xf numFmtId="0" fontId="11" fillId="32" borderId="0" applyNumberFormat="0" applyBorder="0" applyAlignment="0" applyProtection="0">
      <alignment vertical="center"/>
    </xf>
    <xf numFmtId="0" fontId="14" fillId="33" borderId="0" applyNumberFormat="0" applyBorder="0" applyAlignment="0" applyProtection="0">
      <alignment vertical="center"/>
    </xf>
    <xf numFmtId="0" fontId="3" fillId="0" borderId="0">
      <protection locked="0"/>
    </xf>
    <xf numFmtId="0" fontId="3" fillId="0" borderId="0">
      <alignment vertical="center"/>
    </xf>
    <xf numFmtId="43" fontId="29" fillId="0" borderId="0" applyFont="0" applyFill="0" applyBorder="0" applyAlignment="0" applyProtection="0">
      <alignment vertical="center"/>
    </xf>
    <xf numFmtId="0" fontId="29" fillId="0" borderId="0">
      <protection locked="0"/>
    </xf>
    <xf numFmtId="0" fontId="29" fillId="0" borderId="0">
      <alignment vertical="center"/>
    </xf>
    <xf numFmtId="0" fontId="31" fillId="0" borderId="0">
      <alignment vertical="center"/>
    </xf>
    <xf numFmtId="0" fontId="3" fillId="0" borderId="0" applyProtection="0">
      <alignment vertical="center"/>
    </xf>
  </cellStyleXfs>
  <cellXfs count="132">
    <xf numFmtId="0" fontId="0" fillId="0" borderId="0" xfId="0">
      <alignment vertical="center"/>
    </xf>
    <xf numFmtId="0" fontId="0" fillId="2" borderId="0" xfId="0" applyFill="1">
      <alignment vertical="center"/>
    </xf>
    <xf numFmtId="0" fontId="1" fillId="2" borderId="1" xfId="0" applyFont="1" applyFill="1" applyBorder="1" applyAlignment="1">
      <alignment horizontal="left" vertical="center"/>
    </xf>
    <xf numFmtId="0" fontId="2" fillId="2" borderId="1" xfId="0" applyFont="1" applyFill="1" applyBorder="1" applyAlignment="1">
      <alignment horizontal="left" vertical="center"/>
    </xf>
    <xf numFmtId="0" fontId="3" fillId="2" borderId="1" xfId="0" applyFont="1" applyFill="1" applyBorder="1" applyAlignment="1">
      <alignment horizontal="left" vertical="center"/>
    </xf>
    <xf numFmtId="0" fontId="2" fillId="2" borderId="1" xfId="0" applyFont="1" applyFill="1" applyBorder="1" applyAlignment="1">
      <alignment horizontal="left" vertical="center" wrapText="1"/>
    </xf>
    <xf numFmtId="0" fontId="4" fillId="2" borderId="1" xfId="46" applyFont="1" applyFill="1" applyBorder="1" applyAlignment="1">
      <alignment horizontal="left" vertical="center" wrapText="1"/>
    </xf>
    <xf numFmtId="0" fontId="2" fillId="2" borderId="1" xfId="0" applyFont="1" applyFill="1" applyBorder="1" applyAlignment="1">
      <alignment horizontal="left"/>
    </xf>
    <xf numFmtId="176" fontId="2" fillId="2" borderId="1" xfId="0" applyNumberFormat="1" applyFont="1" applyFill="1" applyBorder="1" applyAlignment="1">
      <alignment horizontal="left" vertical="center" wrapText="1"/>
    </xf>
    <xf numFmtId="0" fontId="3" fillId="2" borderId="1" xfId="0" applyFont="1" applyFill="1" applyBorder="1" applyAlignment="1">
      <alignment horizontal="left" vertical="center" wrapText="1"/>
    </xf>
    <xf numFmtId="0" fontId="3" fillId="2" borderId="1" xfId="0" applyFont="1" applyFill="1" applyBorder="1" applyAlignment="1">
      <alignment horizontal="left"/>
    </xf>
    <xf numFmtId="176" fontId="3" fillId="2" borderId="1" xfId="0" applyNumberFormat="1" applyFont="1" applyFill="1" applyBorder="1" applyAlignment="1">
      <alignment horizontal="left" vertical="center" wrapText="1"/>
    </xf>
    <xf numFmtId="177" fontId="3" fillId="2" borderId="1" xfId="0" applyNumberFormat="1" applyFont="1" applyFill="1" applyBorder="1" applyAlignment="1">
      <alignment horizontal="left" vertical="center" wrapText="1"/>
    </xf>
    <xf numFmtId="178" fontId="3" fillId="2" borderId="1" xfId="0" applyNumberFormat="1" applyFont="1" applyFill="1" applyBorder="1" applyAlignment="1">
      <alignment horizontal="left" vertical="center" wrapText="1"/>
    </xf>
    <xf numFmtId="179" fontId="3" fillId="2" borderId="1" xfId="0" applyNumberFormat="1" applyFont="1" applyFill="1" applyBorder="1" applyAlignment="1">
      <alignment horizontal="left" vertical="center" wrapText="1"/>
    </xf>
    <xf numFmtId="180" fontId="3" fillId="2" borderId="1" xfId="0" applyNumberFormat="1" applyFont="1" applyFill="1" applyBorder="1" applyAlignment="1">
      <alignment horizontal="left" vertical="center" wrapText="1"/>
    </xf>
    <xf numFmtId="177" fontId="3" fillId="2" borderId="1" xfId="54" applyNumberFormat="1" applyFont="1" applyFill="1" applyBorder="1" applyAlignment="1">
      <alignment horizontal="left" vertical="center" wrapText="1"/>
    </xf>
    <xf numFmtId="0" fontId="3" fillId="2" borderId="1" xfId="56" applyFont="1" applyFill="1" applyBorder="1" applyAlignment="1">
      <alignment horizontal="left" vertical="center" wrapText="1"/>
    </xf>
    <xf numFmtId="0" fontId="3" fillId="2" borderId="1" xfId="33" applyFont="1" applyFill="1" applyBorder="1" applyAlignment="1">
      <alignment horizontal="left" vertical="center" wrapText="1"/>
    </xf>
    <xf numFmtId="0" fontId="3" fillId="2" borderId="1" xfId="46" applyFont="1" applyFill="1" applyBorder="1" applyAlignment="1">
      <alignment horizontal="left" vertical="center"/>
    </xf>
    <xf numFmtId="176" fontId="2" fillId="2" borderId="1" xfId="0" applyNumberFormat="1" applyFont="1" applyFill="1" applyBorder="1" applyAlignment="1">
      <alignment horizontal="left" vertical="center"/>
    </xf>
    <xf numFmtId="0" fontId="3" fillId="2" borderId="1" xfId="58" applyFill="1" applyBorder="1" applyAlignment="1">
      <alignment horizontal="left" vertical="top" wrapText="1"/>
    </xf>
    <xf numFmtId="0" fontId="3" fillId="2" borderId="1" xfId="53" applyFill="1" applyBorder="1" applyAlignment="1">
      <alignment horizontal="left" vertical="center" wrapText="1"/>
    </xf>
    <xf numFmtId="0" fontId="5" fillId="2" borderId="1" xfId="0" applyFont="1" applyFill="1" applyBorder="1" applyAlignment="1">
      <alignment horizontal="left" vertical="center" wrapText="1"/>
    </xf>
    <xf numFmtId="176" fontId="5" fillId="2" borderId="1" xfId="0" applyNumberFormat="1" applyFont="1" applyFill="1" applyBorder="1" applyAlignment="1">
      <alignment horizontal="left" vertical="center" wrapText="1"/>
    </xf>
    <xf numFmtId="0" fontId="3" fillId="2" borderId="1" xfId="46" applyFont="1" applyFill="1" applyBorder="1" applyAlignment="1">
      <alignment horizontal="left" vertical="center" wrapText="1"/>
    </xf>
    <xf numFmtId="0" fontId="3" fillId="2" borderId="1" xfId="0" applyFont="1" applyFill="1" applyBorder="1" applyAlignment="1">
      <alignment horizontal="left" wrapText="1"/>
    </xf>
    <xf numFmtId="49" fontId="1" fillId="2" borderId="1" xfId="0" applyNumberFormat="1" applyFont="1" applyFill="1" applyBorder="1" applyAlignment="1">
      <alignment horizontal="left" vertical="center"/>
    </xf>
    <xf numFmtId="49" fontId="2" fillId="2" borderId="1" xfId="0" applyNumberFormat="1" applyFont="1" applyFill="1" applyBorder="1" applyAlignment="1">
      <alignment horizontal="left" vertical="center"/>
    </xf>
    <xf numFmtId="49" fontId="2" fillId="2" borderId="1" xfId="0" applyNumberFormat="1" applyFont="1" applyFill="1" applyBorder="1" applyAlignment="1">
      <alignment horizontal="left" vertical="center" wrapText="1"/>
    </xf>
    <xf numFmtId="49" fontId="3" fillId="2" borderId="1" xfId="0" applyNumberFormat="1" applyFont="1" applyFill="1" applyBorder="1" applyAlignment="1">
      <alignment horizontal="left" vertical="center" wrapText="1"/>
    </xf>
    <xf numFmtId="0" fontId="0" fillId="2" borderId="1" xfId="0" applyFill="1" applyBorder="1">
      <alignment vertical="center"/>
    </xf>
    <xf numFmtId="180" fontId="2" fillId="2" borderId="1" xfId="0" applyNumberFormat="1" applyFont="1" applyFill="1" applyBorder="1" applyAlignment="1">
      <alignment horizontal="left" vertical="center" wrapText="1"/>
    </xf>
    <xf numFmtId="178" fontId="2" fillId="2" borderId="1" xfId="0" applyNumberFormat="1" applyFont="1" applyFill="1" applyBorder="1" applyAlignment="1">
      <alignment horizontal="left" vertical="center" wrapText="1"/>
    </xf>
    <xf numFmtId="0" fontId="5" fillId="2" borderId="1" xfId="0" applyFont="1" applyFill="1" applyBorder="1" applyAlignment="1">
      <alignment horizontal="left" vertical="center"/>
    </xf>
    <xf numFmtId="181" fontId="5" fillId="2" borderId="1" xfId="0" applyNumberFormat="1" applyFont="1" applyFill="1" applyBorder="1" applyAlignment="1">
      <alignment horizontal="left" vertical="center"/>
    </xf>
    <xf numFmtId="176" fontId="5" fillId="2" borderId="1" xfId="0" applyNumberFormat="1" applyFont="1" applyFill="1" applyBorder="1" applyAlignment="1">
      <alignment horizontal="left" vertical="center"/>
    </xf>
    <xf numFmtId="49" fontId="5" fillId="2" borderId="1" xfId="0" applyNumberFormat="1" applyFont="1" applyFill="1" applyBorder="1" applyAlignment="1">
      <alignment horizontal="left" vertical="center"/>
    </xf>
    <xf numFmtId="0" fontId="3" fillId="2" borderId="1" xfId="13" applyFill="1" applyBorder="1" applyAlignment="1">
      <alignment horizontal="left" vertical="center" wrapText="1"/>
    </xf>
    <xf numFmtId="0" fontId="4" fillId="2" borderId="1" xfId="0" applyFont="1" applyFill="1" applyBorder="1" applyAlignment="1">
      <alignment horizontal="left" vertical="center" wrapText="1"/>
    </xf>
    <xf numFmtId="176" fontId="4" fillId="2" borderId="1" xfId="0" applyNumberFormat="1" applyFont="1" applyFill="1" applyBorder="1" applyAlignment="1">
      <alignment horizontal="left" vertical="center" wrapText="1"/>
    </xf>
    <xf numFmtId="0" fontId="6" fillId="2" borderId="1" xfId="0" applyFont="1" applyFill="1" applyBorder="1" applyAlignment="1">
      <alignment horizontal="left" vertical="center" wrapText="1"/>
    </xf>
    <xf numFmtId="0" fontId="2" fillId="2" borderId="1" xfId="0" applyFont="1" applyFill="1" applyBorder="1" applyAlignment="1">
      <alignment vertical="center" wrapText="1"/>
    </xf>
    <xf numFmtId="178" fontId="4" fillId="2" borderId="1" xfId="0" applyNumberFormat="1" applyFont="1" applyFill="1" applyBorder="1" applyAlignment="1">
      <alignment horizontal="left" vertical="center" wrapText="1"/>
    </xf>
    <xf numFmtId="180" fontId="5" fillId="2" borderId="1" xfId="0" applyNumberFormat="1" applyFont="1" applyFill="1" applyBorder="1" applyAlignment="1">
      <alignment horizontal="left" vertical="center" wrapText="1"/>
    </xf>
    <xf numFmtId="0" fontId="6" fillId="2" borderId="1" xfId="0" applyFont="1" applyFill="1" applyBorder="1" applyAlignment="1">
      <alignment horizontal="left" vertical="center"/>
    </xf>
    <xf numFmtId="49" fontId="5" fillId="2" borderId="1" xfId="0" applyNumberFormat="1" applyFont="1" applyFill="1" applyBorder="1" applyAlignment="1">
      <alignment horizontal="left" vertical="center" wrapText="1"/>
    </xf>
    <xf numFmtId="180" fontId="2" fillId="2" borderId="1" xfId="0" applyNumberFormat="1" applyFont="1" applyFill="1" applyBorder="1" applyAlignment="1">
      <alignment horizontal="left" vertical="center"/>
    </xf>
    <xf numFmtId="182" fontId="3" fillId="2" borderId="1" xfId="0" applyNumberFormat="1" applyFont="1" applyFill="1" applyBorder="1" applyAlignment="1">
      <alignment horizontal="left" vertical="center" wrapText="1"/>
    </xf>
    <xf numFmtId="0" fontId="5" fillId="2" borderId="1" xfId="13" applyFont="1" applyFill="1" applyBorder="1" applyAlignment="1">
      <alignment horizontal="left" vertical="center"/>
    </xf>
    <xf numFmtId="0" fontId="4" fillId="2" borderId="1" xfId="13" applyFont="1" applyFill="1" applyBorder="1" applyAlignment="1">
      <alignment horizontal="left" vertical="center"/>
    </xf>
    <xf numFmtId="0" fontId="4" fillId="2" borderId="1" xfId="0" applyFont="1" applyFill="1" applyBorder="1" applyAlignment="1">
      <alignment horizontal="left" vertical="center"/>
    </xf>
    <xf numFmtId="178" fontId="4" fillId="2" borderId="1" xfId="0" applyNumberFormat="1" applyFont="1" applyFill="1" applyBorder="1" applyAlignment="1">
      <alignment horizontal="left" vertical="center"/>
    </xf>
    <xf numFmtId="0" fontId="4" fillId="2" borderId="1" xfId="13" applyFont="1" applyFill="1" applyBorder="1" applyAlignment="1">
      <alignment horizontal="left" vertical="center" wrapText="1"/>
    </xf>
    <xf numFmtId="178" fontId="2" fillId="2" borderId="1" xfId="0" applyNumberFormat="1" applyFont="1" applyFill="1" applyBorder="1" applyAlignment="1">
      <alignment horizontal="left" vertical="center"/>
    </xf>
    <xf numFmtId="0" fontId="3" fillId="2" borderId="1" xfId="57" applyFont="1" applyFill="1" applyBorder="1" applyAlignment="1">
      <alignment horizontal="left" vertical="center" wrapText="1"/>
    </xf>
    <xf numFmtId="0" fontId="2" fillId="2" borderId="0" xfId="0" applyFont="1" applyFill="1" applyAlignment="1">
      <alignment horizontal="left" vertical="center"/>
    </xf>
    <xf numFmtId="0" fontId="1" fillId="0" borderId="1" xfId="0" applyFont="1" applyBorder="1" applyAlignment="1">
      <alignment horizontal="left"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182" fontId="3" fillId="0" borderId="3" xfId="0" applyNumberFormat="1" applyFont="1" applyBorder="1" applyAlignment="1">
      <alignment horizontal="left" vertical="center" wrapText="1"/>
    </xf>
    <xf numFmtId="182" fontId="3" fillId="0" borderId="1" xfId="0" applyNumberFormat="1" applyFont="1" applyBorder="1" applyAlignment="1">
      <alignment horizontal="left" vertical="center" wrapText="1"/>
    </xf>
    <xf numFmtId="0" fontId="2" fillId="0" borderId="1" xfId="0" applyFont="1" applyBorder="1" applyAlignment="1">
      <alignment horizontal="left" vertical="center" wrapText="1"/>
    </xf>
    <xf numFmtId="0" fontId="4" fillId="0" borderId="1" xfId="0" applyFont="1" applyBorder="1" applyAlignment="1">
      <alignment horizontal="left" vertical="center" wrapText="1"/>
    </xf>
    <xf numFmtId="0" fontId="2" fillId="0" borderId="1" xfId="0" applyFont="1" applyBorder="1" applyAlignment="1">
      <alignment horizontal="left" vertical="center"/>
    </xf>
    <xf numFmtId="0" fontId="3" fillId="2" borderId="2" xfId="0" applyFont="1" applyFill="1" applyBorder="1" applyAlignment="1">
      <alignment horizontal="left" vertical="center" wrapText="1"/>
    </xf>
    <xf numFmtId="182" fontId="3" fillId="2" borderId="3" xfId="0" applyNumberFormat="1" applyFont="1" applyFill="1" applyBorder="1" applyAlignment="1">
      <alignment horizontal="left" vertical="center" wrapText="1"/>
    </xf>
    <xf numFmtId="49" fontId="1" fillId="0" borderId="1" xfId="0" applyNumberFormat="1" applyFont="1" applyBorder="1" applyAlignment="1">
      <alignment horizontal="left" vertical="center"/>
    </xf>
    <xf numFmtId="0" fontId="3" fillId="0" borderId="4" xfId="0" applyFont="1" applyBorder="1" applyAlignment="1">
      <alignment horizontal="left" vertical="center" wrapText="1"/>
    </xf>
    <xf numFmtId="49" fontId="3" fillId="0" borderId="1" xfId="0" applyNumberFormat="1" applyFont="1" applyBorder="1" applyAlignment="1">
      <alignment horizontal="left" vertical="center" wrapText="1"/>
    </xf>
    <xf numFmtId="49" fontId="2" fillId="0" borderId="1" xfId="0" applyNumberFormat="1" applyFont="1" applyBorder="1" applyAlignment="1">
      <alignment horizontal="left" vertical="center"/>
    </xf>
    <xf numFmtId="0" fontId="2" fillId="2" borderId="2" xfId="0" applyFont="1" applyFill="1" applyBorder="1" applyAlignment="1">
      <alignment horizontal="left" vertical="center" wrapText="1"/>
    </xf>
    <xf numFmtId="182" fontId="2" fillId="2" borderId="3" xfId="0" applyNumberFormat="1" applyFont="1" applyFill="1" applyBorder="1" applyAlignment="1">
      <alignment horizontal="left" vertical="center" wrapText="1"/>
    </xf>
    <xf numFmtId="0" fontId="2" fillId="0" borderId="2" xfId="0" applyFont="1" applyBorder="1" applyAlignment="1">
      <alignment horizontal="left" vertical="center" wrapText="1"/>
    </xf>
    <xf numFmtId="182" fontId="2" fillId="0" borderId="3" xfId="0" applyNumberFormat="1" applyFont="1" applyBorder="1" applyAlignment="1">
      <alignment horizontal="left" vertical="center" wrapText="1"/>
    </xf>
    <xf numFmtId="176" fontId="3" fillId="0" borderId="5" xfId="0" applyNumberFormat="1" applyFont="1" applyBorder="1" applyAlignment="1">
      <alignment horizontal="left" vertical="center" wrapText="1"/>
    </xf>
    <xf numFmtId="176" fontId="3" fillId="2" borderId="5" xfId="0" applyNumberFormat="1" applyFont="1" applyFill="1" applyBorder="1" applyAlignment="1">
      <alignment horizontal="left" vertical="center" wrapText="1"/>
    </xf>
    <xf numFmtId="176" fontId="2" fillId="0" borderId="5" xfId="0" applyNumberFormat="1" applyFont="1" applyBorder="1" applyAlignment="1">
      <alignment horizontal="left" vertical="center" wrapText="1"/>
    </xf>
    <xf numFmtId="0" fontId="2" fillId="2" borderId="1" xfId="52" applyFont="1" applyFill="1" applyBorder="1" applyAlignment="1" applyProtection="1">
      <alignment horizontal="left" vertical="center"/>
    </xf>
    <xf numFmtId="0" fontId="3" fillId="0" borderId="5" xfId="0" applyFont="1" applyBorder="1" applyAlignment="1">
      <alignment horizontal="left" vertical="center" wrapText="1"/>
    </xf>
    <xf numFmtId="182" fontId="3" fillId="0" borderId="5" xfId="0" applyNumberFormat="1" applyFont="1" applyBorder="1" applyAlignment="1">
      <alignment horizontal="left" vertical="center" wrapText="1"/>
    </xf>
    <xf numFmtId="0" fontId="3" fillId="2" borderId="1" xfId="52" applyFill="1" applyBorder="1" applyAlignment="1" applyProtection="1">
      <alignment horizontal="left" vertical="center"/>
    </xf>
    <xf numFmtId="49" fontId="2" fillId="0" borderId="1" xfId="0" applyNumberFormat="1" applyFont="1" applyBorder="1" applyAlignment="1">
      <alignment horizontal="left" vertical="center" wrapText="1"/>
    </xf>
    <xf numFmtId="0" fontId="3" fillId="2" borderId="4" xfId="0" applyFont="1" applyFill="1" applyBorder="1" applyAlignment="1">
      <alignment horizontal="left" vertical="center" wrapText="1"/>
    </xf>
    <xf numFmtId="0" fontId="2" fillId="0" borderId="6" xfId="0" applyFont="1" applyBorder="1" applyAlignment="1">
      <alignment horizontal="left" vertical="center" wrapText="1"/>
    </xf>
    <xf numFmtId="0" fontId="3" fillId="0" borderId="6" xfId="0" applyFont="1" applyBorder="1" applyAlignment="1">
      <alignment horizontal="left" vertical="center" wrapText="1"/>
    </xf>
    <xf numFmtId="0" fontId="3" fillId="0" borderId="1" xfId="0" applyFont="1" applyBorder="1" applyAlignment="1">
      <alignment horizontal="left" vertical="center"/>
    </xf>
    <xf numFmtId="182" fontId="2" fillId="2" borderId="1" xfId="0" applyNumberFormat="1" applyFont="1" applyFill="1" applyBorder="1" applyAlignment="1">
      <alignment horizontal="left" vertical="center" wrapText="1"/>
    </xf>
    <xf numFmtId="0" fontId="2" fillId="2" borderId="1" xfId="52" applyFont="1" applyFill="1" applyBorder="1" applyAlignment="1" applyProtection="1">
      <alignment horizontal="left" vertical="center" wrapText="1"/>
    </xf>
    <xf numFmtId="0" fontId="2" fillId="2" borderId="6" xfId="0" applyFont="1" applyFill="1" applyBorder="1" applyAlignment="1">
      <alignment horizontal="left" vertical="center"/>
    </xf>
    <xf numFmtId="176" fontId="2" fillId="2" borderId="6" xfId="0" applyNumberFormat="1" applyFont="1" applyFill="1" applyBorder="1" applyAlignment="1">
      <alignment horizontal="left" vertical="center"/>
    </xf>
    <xf numFmtId="182" fontId="3" fillId="2" borderId="6" xfId="0" applyNumberFormat="1" applyFont="1" applyFill="1" applyBorder="1" applyAlignment="1">
      <alignment horizontal="left" vertical="center" wrapText="1"/>
    </xf>
    <xf numFmtId="0" fontId="3" fillId="0" borderId="7" xfId="0" applyFont="1" applyBorder="1" applyAlignment="1">
      <alignment horizontal="left" vertical="center" wrapText="1"/>
    </xf>
    <xf numFmtId="182" fontId="3" fillId="2" borderId="7" xfId="0" applyNumberFormat="1" applyFont="1" applyFill="1" applyBorder="1" applyAlignment="1">
      <alignment horizontal="left" vertical="center" wrapText="1"/>
    </xf>
    <xf numFmtId="0" fontId="3" fillId="2" borderId="8" xfId="0" applyFont="1" applyFill="1" applyBorder="1" applyAlignment="1">
      <alignment horizontal="left" vertical="center" wrapText="1"/>
    </xf>
    <xf numFmtId="182" fontId="3" fillId="2" borderId="8" xfId="0" applyNumberFormat="1" applyFont="1" applyFill="1" applyBorder="1" applyAlignment="1">
      <alignment horizontal="left" vertical="center" wrapText="1"/>
    </xf>
    <xf numFmtId="0" fontId="3" fillId="0" borderId="8" xfId="0" applyFont="1" applyBorder="1" applyAlignment="1">
      <alignment horizontal="left" vertical="center" wrapText="1"/>
    </xf>
    <xf numFmtId="49" fontId="3" fillId="0" borderId="1" xfId="0" applyNumberFormat="1" applyFont="1" applyBorder="1" applyAlignment="1">
      <alignment horizontal="left" vertical="center"/>
    </xf>
    <xf numFmtId="0" fontId="2" fillId="2" borderId="4" xfId="0" applyFont="1" applyFill="1" applyBorder="1" applyAlignment="1">
      <alignment horizontal="left" vertical="center" wrapText="1"/>
    </xf>
    <xf numFmtId="0" fontId="2" fillId="2" borderId="8" xfId="0" applyFont="1" applyFill="1" applyBorder="1" applyAlignment="1">
      <alignment horizontal="left" vertical="center"/>
    </xf>
    <xf numFmtId="0" fontId="2" fillId="2" borderId="7" xfId="0" applyFont="1" applyFill="1" applyBorder="1" applyAlignment="1">
      <alignment horizontal="left" vertical="center"/>
    </xf>
    <xf numFmtId="49" fontId="3" fillId="2" borderId="1" xfId="0" applyNumberFormat="1" applyFont="1" applyFill="1" applyBorder="1" applyAlignment="1">
      <alignment horizontal="left" vertical="center"/>
    </xf>
    <xf numFmtId="0" fontId="3" fillId="2" borderId="9" xfId="0" applyFont="1" applyFill="1" applyBorder="1" applyAlignment="1">
      <alignment horizontal="left" vertical="center" wrapText="1"/>
    </xf>
    <xf numFmtId="49" fontId="2" fillId="2" borderId="10" xfId="0" applyNumberFormat="1" applyFont="1" applyFill="1" applyBorder="1" applyAlignment="1">
      <alignment horizontal="left" vertical="center"/>
    </xf>
    <xf numFmtId="0" fontId="3" fillId="2" borderId="7" xfId="0" applyFont="1" applyFill="1" applyBorder="1" applyAlignment="1">
      <alignment horizontal="left" vertical="center" wrapText="1"/>
    </xf>
    <xf numFmtId="49" fontId="3" fillId="0" borderId="7" xfId="0" applyNumberFormat="1" applyFont="1" applyBorder="1" applyAlignment="1">
      <alignment horizontal="left" vertical="center" wrapText="1"/>
    </xf>
    <xf numFmtId="49" fontId="3" fillId="2" borderId="8" xfId="0" applyNumberFormat="1" applyFont="1" applyFill="1" applyBorder="1" applyAlignment="1">
      <alignment horizontal="left" vertical="center" wrapText="1"/>
    </xf>
    <xf numFmtId="0" fontId="2" fillId="0" borderId="1" xfId="0" applyFont="1" applyBorder="1" applyAlignment="1">
      <alignment horizontal="left"/>
    </xf>
    <xf numFmtId="0" fontId="5" fillId="0" borderId="1" xfId="0" applyFont="1" applyBorder="1" applyAlignment="1">
      <alignment horizontal="left" vertical="center" wrapText="1"/>
    </xf>
    <xf numFmtId="0" fontId="3" fillId="0" borderId="1" xfId="0" applyFont="1" applyBorder="1" applyAlignment="1">
      <alignment horizontal="left"/>
    </xf>
    <xf numFmtId="176" fontId="3" fillId="0" borderId="1" xfId="0" applyNumberFormat="1" applyFont="1" applyBorder="1" applyAlignment="1">
      <alignment horizontal="left" vertical="center" wrapText="1"/>
    </xf>
    <xf numFmtId="176" fontId="2" fillId="0" borderId="1" xfId="0" applyNumberFormat="1" applyFont="1" applyBorder="1" applyAlignment="1">
      <alignment horizontal="left" vertical="center" wrapText="1"/>
    </xf>
    <xf numFmtId="0" fontId="7" fillId="2" borderId="0" xfId="0" applyFont="1" applyFill="1" applyAlignment="1">
      <alignment horizontal="left" vertical="center"/>
    </xf>
    <xf numFmtId="0" fontId="8" fillId="2" borderId="0" xfId="0" applyFont="1" applyFill="1" applyAlignment="1">
      <alignment horizontal="left" vertical="center"/>
    </xf>
    <xf numFmtId="0" fontId="0" fillId="2" borderId="0" xfId="0" applyFill="1" applyAlignment="1">
      <alignment horizontal="left" vertical="center"/>
    </xf>
    <xf numFmtId="0" fontId="8" fillId="2" borderId="0" xfId="0" applyFont="1" applyFill="1">
      <alignment vertical="center"/>
    </xf>
    <xf numFmtId="180" fontId="3" fillId="2" borderId="1" xfId="0" applyNumberFormat="1" applyFont="1" applyFill="1" applyBorder="1" applyAlignment="1">
      <alignment horizontal="left" vertical="center"/>
    </xf>
    <xf numFmtId="176" fontId="3" fillId="2" borderId="1" xfId="0" applyNumberFormat="1" applyFont="1" applyFill="1" applyBorder="1" applyAlignment="1">
      <alignment horizontal="left" vertical="center"/>
    </xf>
    <xf numFmtId="0" fontId="3" fillId="2" borderId="1" xfId="0" applyFont="1" applyFill="1" applyBorder="1" applyAlignment="1" applyProtection="1">
      <alignment horizontal="left" vertical="center" wrapText="1"/>
      <protection locked="0"/>
    </xf>
    <xf numFmtId="0" fontId="7" fillId="2" borderId="1" xfId="0" applyFont="1" applyFill="1" applyBorder="1" applyAlignment="1">
      <alignment horizontal="left" vertical="center" wrapText="1"/>
    </xf>
    <xf numFmtId="0" fontId="3" fillId="2" borderId="1" xfId="55" applyFont="1" applyFill="1" applyBorder="1" applyAlignment="1" applyProtection="1">
      <alignment horizontal="left" vertical="center" wrapText="1"/>
    </xf>
    <xf numFmtId="0" fontId="8" fillId="2" borderId="1" xfId="0" applyFont="1" applyFill="1" applyBorder="1">
      <alignment vertical="center"/>
    </xf>
    <xf numFmtId="181" fontId="3" fillId="2" borderId="1" xfId="0" applyNumberFormat="1" applyFont="1" applyFill="1" applyBorder="1" applyAlignment="1">
      <alignment horizontal="left" vertical="center"/>
    </xf>
    <xf numFmtId="58" fontId="3" fillId="2" borderId="1" xfId="0" applyNumberFormat="1" applyFont="1" applyFill="1" applyBorder="1" applyAlignment="1">
      <alignment horizontal="left" vertical="center" wrapText="1"/>
    </xf>
    <xf numFmtId="182" fontId="3" fillId="2" borderId="1" xfId="0" applyNumberFormat="1" applyFont="1" applyFill="1" applyBorder="1" applyAlignment="1">
      <alignment horizontal="left" vertical="center"/>
    </xf>
    <xf numFmtId="0" fontId="8" fillId="2" borderId="1" xfId="0" applyFont="1" applyFill="1" applyBorder="1" applyAlignment="1">
      <alignment horizontal="left" vertical="center"/>
    </xf>
    <xf numFmtId="180" fontId="3" fillId="2" borderId="1" xfId="0" applyNumberFormat="1" applyFont="1" applyFill="1" applyBorder="1" applyAlignment="1">
      <alignment horizontal="left" wrapText="1"/>
    </xf>
    <xf numFmtId="183" fontId="3" fillId="2" borderId="1" xfId="0" applyNumberFormat="1" applyFont="1" applyFill="1" applyBorder="1" applyAlignment="1">
      <alignment horizontal="left" vertical="center" wrapText="1"/>
    </xf>
    <xf numFmtId="0" fontId="3" fillId="2" borderId="1" xfId="0" applyFont="1" applyFill="1" applyBorder="1" applyAlignment="1">
      <alignment vertical="center" wrapText="1"/>
    </xf>
    <xf numFmtId="0" fontId="9" fillId="2" borderId="1" xfId="0" applyFont="1" applyFill="1" applyBorder="1" applyAlignment="1">
      <alignment horizontal="left" vertical="center"/>
    </xf>
    <xf numFmtId="0" fontId="10" fillId="2" borderId="1" xfId="0" applyFont="1" applyFill="1" applyBorder="1" applyAlignment="1">
      <alignment horizontal="left" vertical="center" wrapText="1"/>
    </xf>
    <xf numFmtId="0" fontId="0" fillId="2" borderId="1" xfId="0" applyFill="1" applyBorder="1" applyAlignment="1">
      <alignment horizontal="left" vertical="center"/>
    </xf>
  </cellXfs>
  <cellStyles count="5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常规 21" xfId="33"/>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常规 2 2" xfId="46"/>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2" xfId="52"/>
    <cellStyle name="常规 3" xfId="53"/>
    <cellStyle name="千位分隔 2" xfId="54"/>
    <cellStyle name="常规 4" xfId="55"/>
    <cellStyle name="常规 7" xfId="56"/>
    <cellStyle name="常规_Sheet1" xfId="57"/>
    <cellStyle name="常规_Sheet1 3" xfId="58"/>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9" Type="http://schemas.openxmlformats.org/officeDocument/2006/relationships/image" Target="media/image98.jpeg"/><Relationship Id="rId98" Type="http://schemas.openxmlformats.org/officeDocument/2006/relationships/image" Target="media/image97.jpeg"/><Relationship Id="rId97" Type="http://schemas.openxmlformats.org/officeDocument/2006/relationships/image" Target="media/image96.jpeg"/><Relationship Id="rId96" Type="http://schemas.openxmlformats.org/officeDocument/2006/relationships/image" Target="media/image95.jpeg"/><Relationship Id="rId95" Type="http://schemas.openxmlformats.org/officeDocument/2006/relationships/image" Target="media/image94.png"/><Relationship Id="rId94" Type="http://schemas.openxmlformats.org/officeDocument/2006/relationships/image" Target="media/image93.png"/><Relationship Id="rId93" Type="http://schemas.openxmlformats.org/officeDocument/2006/relationships/image" Target="media/image92.png"/><Relationship Id="rId92" Type="http://schemas.openxmlformats.org/officeDocument/2006/relationships/image" Target="media/image91.jpeg"/><Relationship Id="rId91" Type="http://schemas.openxmlformats.org/officeDocument/2006/relationships/image" Target="media/image90.jpeg"/><Relationship Id="rId90" Type="http://schemas.openxmlformats.org/officeDocument/2006/relationships/image" Target="media/image89.jpeg"/><Relationship Id="rId9" Type="http://schemas.openxmlformats.org/officeDocument/2006/relationships/image" Target="media/image9.jpeg"/><Relationship Id="rId89" Type="http://schemas.openxmlformats.org/officeDocument/2006/relationships/image" Target="media/image88.png"/><Relationship Id="rId88" Type="http://schemas.openxmlformats.org/officeDocument/2006/relationships/image" Target="media/image87.png"/><Relationship Id="rId87" Type="http://schemas.openxmlformats.org/officeDocument/2006/relationships/image" Target="media/image86.jpeg"/><Relationship Id="rId86" Type="http://schemas.openxmlformats.org/officeDocument/2006/relationships/image" Target="media/image85.png"/><Relationship Id="rId85" Type="http://schemas.openxmlformats.org/officeDocument/2006/relationships/image" Target="media/image84.png"/><Relationship Id="rId84" Type="http://schemas.openxmlformats.org/officeDocument/2006/relationships/image" Target="media/image83.jpeg"/><Relationship Id="rId83" Type="http://schemas.openxmlformats.org/officeDocument/2006/relationships/image" Target="media/image82.png"/><Relationship Id="rId82" Type="http://schemas.openxmlformats.org/officeDocument/2006/relationships/image" Target="media/image81.png"/><Relationship Id="rId81" Type="http://schemas.openxmlformats.org/officeDocument/2006/relationships/image" Target="media/image80.png"/><Relationship Id="rId80" Type="http://schemas.openxmlformats.org/officeDocument/2006/relationships/image" Target="media/image79.png"/><Relationship Id="rId8" Type="http://schemas.openxmlformats.org/officeDocument/2006/relationships/image" Target="media/image8.jpeg"/><Relationship Id="rId79" Type="http://schemas.openxmlformats.org/officeDocument/2006/relationships/image" Target="media/image78.png"/><Relationship Id="rId78" Type="http://schemas.openxmlformats.org/officeDocument/2006/relationships/image" Target="media/image77.png"/><Relationship Id="rId77" Type="http://schemas.openxmlformats.org/officeDocument/2006/relationships/image" Target="media/image76.png"/><Relationship Id="rId76" Type="http://schemas.openxmlformats.org/officeDocument/2006/relationships/image" Target="media/image75.jpeg"/><Relationship Id="rId75" Type="http://schemas.openxmlformats.org/officeDocument/2006/relationships/image" Target="media/image74.png"/><Relationship Id="rId74" Type="http://schemas.openxmlformats.org/officeDocument/2006/relationships/image" Target="media/image73.png"/><Relationship Id="rId73" Type="http://schemas.openxmlformats.org/officeDocument/2006/relationships/image" Target="media/image72.jpeg"/><Relationship Id="rId72" Type="http://schemas.openxmlformats.org/officeDocument/2006/relationships/image" Target="media/image71.jpeg"/><Relationship Id="rId71" Type="http://schemas.openxmlformats.org/officeDocument/2006/relationships/image" Target="media/image70.png"/><Relationship Id="rId70" Type="http://schemas.openxmlformats.org/officeDocument/2006/relationships/image" Target="media/image69.png"/><Relationship Id="rId7" Type="http://schemas.openxmlformats.org/officeDocument/2006/relationships/image" Target="media/image7.jpeg"/><Relationship Id="rId69" Type="http://schemas.openxmlformats.org/officeDocument/2006/relationships/image" Target="media/image68.jpeg"/><Relationship Id="rId68" Type="http://schemas.openxmlformats.org/officeDocument/2006/relationships/image" Target="media/image67.jpeg"/><Relationship Id="rId67" Type="http://schemas.openxmlformats.org/officeDocument/2006/relationships/image" Target="media/image66.png"/><Relationship Id="rId66" Type="http://schemas.openxmlformats.org/officeDocument/2006/relationships/image" Target="media/image65.jpeg"/><Relationship Id="rId65" Type="http://schemas.openxmlformats.org/officeDocument/2006/relationships/image" Target="media/image64.jpeg"/><Relationship Id="rId64" Type="http://schemas.openxmlformats.org/officeDocument/2006/relationships/image" Target="media/image63.jpeg"/><Relationship Id="rId63" Type="http://schemas.openxmlformats.org/officeDocument/2006/relationships/image" Target="media/image62.jpeg"/><Relationship Id="rId62" Type="http://schemas.openxmlformats.org/officeDocument/2006/relationships/image" Target="media/image61.png"/><Relationship Id="rId61" Type="http://schemas.openxmlformats.org/officeDocument/2006/relationships/image" Target="media/image60.jpeg"/><Relationship Id="rId60" Type="http://schemas.openxmlformats.org/officeDocument/2006/relationships/image" Target="media/image59.png"/><Relationship Id="rId6" Type="http://schemas.openxmlformats.org/officeDocument/2006/relationships/image" Target="media/image6.png"/><Relationship Id="rId59" Type="http://schemas.openxmlformats.org/officeDocument/2006/relationships/image" Target="media/image58.png"/><Relationship Id="rId58" Type="http://schemas.openxmlformats.org/officeDocument/2006/relationships/image" Target="media/image57.jpeg"/><Relationship Id="rId57" Type="http://schemas.openxmlformats.org/officeDocument/2006/relationships/image" Target="media/image56.jpeg"/><Relationship Id="rId56" Type="http://schemas.openxmlformats.org/officeDocument/2006/relationships/image" Target="media/image55.jpeg"/><Relationship Id="rId55" Type="http://schemas.openxmlformats.org/officeDocument/2006/relationships/image" Target="media/image54.jpeg"/><Relationship Id="rId54" Type="http://schemas.openxmlformats.org/officeDocument/2006/relationships/image" Target="media/image53.jpeg"/><Relationship Id="rId53" Type="http://schemas.openxmlformats.org/officeDocument/2006/relationships/image" Target="media/image52.jpeg"/><Relationship Id="rId52" Type="http://schemas.openxmlformats.org/officeDocument/2006/relationships/image" Target="media/image51.jpeg"/><Relationship Id="rId51" Type="http://schemas.openxmlformats.org/officeDocument/2006/relationships/image" Target="media/image50.jpeg"/><Relationship Id="rId50" Type="http://schemas.openxmlformats.org/officeDocument/2006/relationships/image" Target="media/image49.jpeg"/><Relationship Id="rId5" Type="http://schemas.openxmlformats.org/officeDocument/2006/relationships/image" Target="media/image5.png"/><Relationship Id="rId49" Type="http://schemas.openxmlformats.org/officeDocument/2006/relationships/image" Target="media/image48.jpeg"/><Relationship Id="rId48" Type="http://schemas.openxmlformats.org/officeDocument/2006/relationships/image" Target="media/image47.jpeg"/><Relationship Id="rId47" Type="http://schemas.openxmlformats.org/officeDocument/2006/relationships/image" Target="media/image46.png"/><Relationship Id="rId46" Type="http://schemas.openxmlformats.org/officeDocument/2006/relationships/image" Target="media/image45.jpeg"/><Relationship Id="rId45" Type="http://schemas.openxmlformats.org/officeDocument/2006/relationships/image" Target="media/image44.png"/><Relationship Id="rId44" Type="http://schemas.openxmlformats.org/officeDocument/2006/relationships/image" Target="media/image43.png"/><Relationship Id="rId43" Type="http://schemas.openxmlformats.org/officeDocument/2006/relationships/image" Target="media/image42.png"/><Relationship Id="rId42" Type="http://schemas.openxmlformats.org/officeDocument/2006/relationships/image" Target="media/image41.jpeg"/><Relationship Id="rId41" Type="http://schemas.openxmlformats.org/officeDocument/2006/relationships/image" Target="media/image40.jpeg"/><Relationship Id="rId40" Type="http://schemas.openxmlformats.org/officeDocument/2006/relationships/image" Target="media/image39.jpeg"/><Relationship Id="rId4" Type="http://schemas.openxmlformats.org/officeDocument/2006/relationships/image" Target="media/image4.jpeg"/><Relationship Id="rId39" Type="http://schemas.openxmlformats.org/officeDocument/2006/relationships/image" Target="media/image38.jpeg"/><Relationship Id="rId38" Type="http://schemas.openxmlformats.org/officeDocument/2006/relationships/image" Target="media/image37.jpeg"/><Relationship Id="rId37" Type="http://schemas.openxmlformats.org/officeDocument/2006/relationships/image" Target="media/image36.jpeg"/><Relationship Id="rId36" Type="http://schemas.openxmlformats.org/officeDocument/2006/relationships/image" Target="media/image35.jpeg"/><Relationship Id="rId35" Type="http://schemas.openxmlformats.org/officeDocument/2006/relationships/image" Target="media/image34.jpeg"/><Relationship Id="rId34" Type="http://schemas.openxmlformats.org/officeDocument/2006/relationships/image" Target="media/image33.jpeg"/><Relationship Id="rId33" Type="http://schemas.openxmlformats.org/officeDocument/2006/relationships/image" Target="media/image32.jpeg"/><Relationship Id="rId32" Type="http://schemas.openxmlformats.org/officeDocument/2006/relationships/image" Target="media/image31.jpeg"/><Relationship Id="rId31" Type="http://schemas.openxmlformats.org/officeDocument/2006/relationships/image" Target="media/image30.png"/><Relationship Id="rId30" Type="http://schemas.openxmlformats.org/officeDocument/2006/relationships/image" Target="media/image29.png"/><Relationship Id="rId3" Type="http://schemas.openxmlformats.org/officeDocument/2006/relationships/image" Target="NULL" TargetMode="External"/><Relationship Id="rId29" Type="http://schemas.openxmlformats.org/officeDocument/2006/relationships/image" Target="media/image28.jpeg"/><Relationship Id="rId28" Type="http://schemas.openxmlformats.org/officeDocument/2006/relationships/image" Target="media/image27.jpeg"/><Relationship Id="rId27" Type="http://schemas.openxmlformats.org/officeDocument/2006/relationships/image" Target="media/image26.png"/><Relationship Id="rId26" Type="http://schemas.openxmlformats.org/officeDocument/2006/relationships/image" Target="media/image25.jpeg"/><Relationship Id="rId25" Type="http://schemas.openxmlformats.org/officeDocument/2006/relationships/image" Target="media/image24.jpeg"/><Relationship Id="rId24" Type="http://schemas.openxmlformats.org/officeDocument/2006/relationships/image" Target="media/image23.jpeg"/><Relationship Id="rId23" Type="http://schemas.openxmlformats.org/officeDocument/2006/relationships/image" Target="media/image22.jpeg"/><Relationship Id="rId22" Type="http://schemas.openxmlformats.org/officeDocument/2006/relationships/image" Target="media/image21.jpeg"/><Relationship Id="rId21" Type="http://schemas.openxmlformats.org/officeDocument/2006/relationships/image" Target="media/image20.jpeg"/><Relationship Id="rId20" Type="http://schemas.openxmlformats.org/officeDocument/2006/relationships/image" Target="media/image1.jpeg"/><Relationship Id="rId2" Type="http://schemas.openxmlformats.org/officeDocument/2006/relationships/image" Target="media/image3.webp"/><Relationship Id="rId19" Type="http://schemas.openxmlformats.org/officeDocument/2006/relationships/image" Target="media/image19.jpeg"/><Relationship Id="rId18" Type="http://schemas.openxmlformats.org/officeDocument/2006/relationships/image" Target="media/image18.jpe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jpeg"/><Relationship Id="rId14" Type="http://schemas.openxmlformats.org/officeDocument/2006/relationships/image" Target="media/image14.jpeg"/><Relationship Id="rId131" Type="http://schemas.openxmlformats.org/officeDocument/2006/relationships/image" Target="media/image130.png"/><Relationship Id="rId130" Type="http://schemas.openxmlformats.org/officeDocument/2006/relationships/image" Target="media/image129.png"/><Relationship Id="rId13" Type="http://schemas.openxmlformats.org/officeDocument/2006/relationships/image" Target="media/image13.jpeg"/><Relationship Id="rId129" Type="http://schemas.openxmlformats.org/officeDocument/2006/relationships/image" Target="media/image128.png"/><Relationship Id="rId128" Type="http://schemas.openxmlformats.org/officeDocument/2006/relationships/image" Target="media/image127.png"/><Relationship Id="rId127" Type="http://schemas.openxmlformats.org/officeDocument/2006/relationships/image" Target="media/image126.jpeg"/><Relationship Id="rId126" Type="http://schemas.openxmlformats.org/officeDocument/2006/relationships/image" Target="media/image125.png"/><Relationship Id="rId125" Type="http://schemas.openxmlformats.org/officeDocument/2006/relationships/image" Target="media/image124.png"/><Relationship Id="rId124" Type="http://schemas.openxmlformats.org/officeDocument/2006/relationships/image" Target="media/image123.png"/><Relationship Id="rId123" Type="http://schemas.openxmlformats.org/officeDocument/2006/relationships/image" Target="media/image122.png"/><Relationship Id="rId122" Type="http://schemas.openxmlformats.org/officeDocument/2006/relationships/image" Target="media/image121.png"/><Relationship Id="rId121" Type="http://schemas.openxmlformats.org/officeDocument/2006/relationships/image" Target="media/image120.png"/><Relationship Id="rId120" Type="http://schemas.openxmlformats.org/officeDocument/2006/relationships/image" Target="media/image119.png"/><Relationship Id="rId12" Type="http://schemas.openxmlformats.org/officeDocument/2006/relationships/image" Target="media/image12.png"/><Relationship Id="rId119" Type="http://schemas.openxmlformats.org/officeDocument/2006/relationships/image" Target="media/image118.jpeg"/><Relationship Id="rId118" Type="http://schemas.openxmlformats.org/officeDocument/2006/relationships/image" Target="media/image117.png"/><Relationship Id="rId117" Type="http://schemas.openxmlformats.org/officeDocument/2006/relationships/image" Target="media/image116.jpeg"/><Relationship Id="rId116" Type="http://schemas.openxmlformats.org/officeDocument/2006/relationships/image" Target="media/image115.png"/><Relationship Id="rId115" Type="http://schemas.openxmlformats.org/officeDocument/2006/relationships/image" Target="media/image114.png"/><Relationship Id="rId114" Type="http://schemas.openxmlformats.org/officeDocument/2006/relationships/image" Target="media/image113.jpeg"/><Relationship Id="rId113" Type="http://schemas.openxmlformats.org/officeDocument/2006/relationships/image" Target="media/image112.jpeg"/><Relationship Id="rId112" Type="http://schemas.openxmlformats.org/officeDocument/2006/relationships/image" Target="media/image111.jpeg"/><Relationship Id="rId111" Type="http://schemas.openxmlformats.org/officeDocument/2006/relationships/image" Target="media/image110.png"/><Relationship Id="rId110" Type="http://schemas.openxmlformats.org/officeDocument/2006/relationships/image" Target="media/image109.png"/><Relationship Id="rId11" Type="http://schemas.openxmlformats.org/officeDocument/2006/relationships/image" Target="media/image11.png"/><Relationship Id="rId109" Type="http://schemas.openxmlformats.org/officeDocument/2006/relationships/image" Target="media/image108.png"/><Relationship Id="rId108" Type="http://schemas.openxmlformats.org/officeDocument/2006/relationships/image" Target="media/image107.jpeg"/><Relationship Id="rId107" Type="http://schemas.openxmlformats.org/officeDocument/2006/relationships/image" Target="media/image106.png"/><Relationship Id="rId106" Type="http://schemas.openxmlformats.org/officeDocument/2006/relationships/image" Target="media/image105.png"/><Relationship Id="rId105" Type="http://schemas.openxmlformats.org/officeDocument/2006/relationships/image" Target="media/image104.png"/><Relationship Id="rId104" Type="http://schemas.openxmlformats.org/officeDocument/2006/relationships/image" Target="media/image103.png"/><Relationship Id="rId103" Type="http://schemas.openxmlformats.org/officeDocument/2006/relationships/image" Target="media/image102.png"/><Relationship Id="rId102" Type="http://schemas.openxmlformats.org/officeDocument/2006/relationships/image" Target="media/image101.png"/><Relationship Id="rId101" Type="http://schemas.openxmlformats.org/officeDocument/2006/relationships/image" Target="media/image100.png"/><Relationship Id="rId100" Type="http://schemas.openxmlformats.org/officeDocument/2006/relationships/image" Target="media/image99.png"/><Relationship Id="rId10" Type="http://schemas.openxmlformats.org/officeDocument/2006/relationships/image" Target="media/image10.jpeg"/><Relationship Id="rId1" Type="http://schemas.openxmlformats.org/officeDocument/2006/relationships/image" Target="media/image2.png"/></Relationships>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www.wps.cn/officeDocument/2020/cellImage" Target="cellimag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9</xdr:col>
      <xdr:colOff>0</xdr:colOff>
      <xdr:row>20</xdr:row>
      <xdr:rowOff>0</xdr:rowOff>
    </xdr:from>
    <xdr:to>
      <xdr:col>9</xdr:col>
      <xdr:colOff>768985</xdr:colOff>
      <xdr:row>20</xdr:row>
      <xdr:rowOff>388620</xdr:rowOff>
    </xdr:to>
    <xdr:pic>
      <xdr:nvPicPr>
        <xdr:cNvPr id="2" name="图片 1" descr=" "/>
        <xdr:cNvPicPr/>
      </xdr:nvPicPr>
      <xdr:blipFill>
        <a:blip r:embed="rId1"/>
        <a:srcRect l="133403" t="57656" r="-133403" b="13641"/>
        <a:stretch>
          <a:fillRect/>
        </a:stretch>
      </xdr:blipFill>
      <xdr:spPr>
        <a:xfrm>
          <a:off x="6998970" y="7419975"/>
          <a:ext cx="768985" cy="361950"/>
        </a:xfrm>
        <a:prstGeom prst="rect">
          <a:avLst/>
        </a:prstGeom>
        <a:noFill/>
        <a:ln w="9525" cap="flat" cmpd="sng">
          <a:noFill/>
          <a:prstDash val="solid"/>
          <a:miter/>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2" Type="http://schemas.openxmlformats.org/officeDocument/2006/relationships/hyperlink" Target="https://www.baidu.com/javascript:void(0);" TargetMode="External"/><Relationship Id="rId1" Type="http://schemas.openxmlformats.org/officeDocument/2006/relationships/hyperlink" Target="http://www.solarbio.com/goods-433.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hyperlink" Target="https://dict.naver.com/linedict/zhendict/"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1"/>
  <sheetViews>
    <sheetView tabSelected="1" zoomScale="70" zoomScaleNormal="70" topLeftCell="A28" workbookViewId="0">
      <selection activeCell="Q10" sqref="Q10"/>
    </sheetView>
  </sheetViews>
  <sheetFormatPr defaultColWidth="9" defaultRowHeight="13.5"/>
  <cols>
    <col min="1" max="1" width="5.66666666666667" style="1" customWidth="1"/>
    <col min="2" max="2" width="22.6666666666667" style="1" customWidth="1"/>
    <col min="3" max="3" width="9.88333333333333" style="1" customWidth="1"/>
    <col min="4" max="4" width="89.6666666666667" style="1" customWidth="1"/>
    <col min="5" max="6" width="9.88333333333333" style="1" customWidth="1"/>
    <col min="7" max="8" width="11.4416666666667" style="1" customWidth="1"/>
    <col min="9" max="9" width="22.6666666666667" style="1" customWidth="1"/>
    <col min="10" max="10" width="9" style="1" customWidth="1"/>
    <col min="11" max="11" width="21.6666666666667" style="1" customWidth="1"/>
    <col min="12" max="12" width="8.66666666666667" style="1" customWidth="1"/>
    <col min="13" max="16384" width="9" style="1"/>
  </cols>
  <sheetData>
    <row r="1" ht="14.25" spans="1:12">
      <c r="A1" s="2" t="s">
        <v>0</v>
      </c>
      <c r="B1" s="2" t="s">
        <v>1</v>
      </c>
      <c r="C1" s="2" t="s">
        <v>2</v>
      </c>
      <c r="D1" s="2" t="s">
        <v>3</v>
      </c>
      <c r="E1" s="2" t="s">
        <v>4</v>
      </c>
      <c r="F1" s="2" t="s">
        <v>5</v>
      </c>
      <c r="G1" s="2" t="s">
        <v>6</v>
      </c>
      <c r="H1" s="2" t="s">
        <v>7</v>
      </c>
      <c r="I1" s="2" t="s">
        <v>8</v>
      </c>
      <c r="J1" s="2" t="s">
        <v>9</v>
      </c>
      <c r="K1" s="27" t="s">
        <v>10</v>
      </c>
      <c r="L1" s="2" t="s">
        <v>11</v>
      </c>
    </row>
    <row r="2" ht="14.25" spans="1:12">
      <c r="A2" s="3">
        <v>1</v>
      </c>
      <c r="B2" s="3" t="s">
        <v>12</v>
      </c>
      <c r="C2" s="3" t="s">
        <v>13</v>
      </c>
      <c r="D2" s="5" t="s">
        <v>14</v>
      </c>
      <c r="E2" s="5" t="s">
        <v>15</v>
      </c>
      <c r="F2" s="3">
        <v>20</v>
      </c>
      <c r="G2" s="20"/>
      <c r="H2" s="3"/>
      <c r="I2" s="3" t="s">
        <v>16</v>
      </c>
      <c r="J2" s="3"/>
      <c r="K2" s="28" t="s">
        <v>17</v>
      </c>
      <c r="L2" s="3"/>
    </row>
    <row r="3" ht="14.25" spans="1:12">
      <c r="A3" s="3">
        <v>2</v>
      </c>
      <c r="B3" s="3" t="s">
        <v>18</v>
      </c>
      <c r="C3" s="3" t="s">
        <v>13</v>
      </c>
      <c r="D3" s="3" t="s">
        <v>19</v>
      </c>
      <c r="E3" s="3" t="s">
        <v>20</v>
      </c>
      <c r="F3" s="3">
        <v>20</v>
      </c>
      <c r="G3" s="20"/>
      <c r="H3" s="3"/>
      <c r="I3" s="3" t="s">
        <v>16</v>
      </c>
      <c r="J3" s="3"/>
      <c r="K3" s="28" t="s">
        <v>17</v>
      </c>
      <c r="L3" s="3"/>
    </row>
    <row r="4" ht="14.25" spans="1:12">
      <c r="A4" s="3">
        <v>3</v>
      </c>
      <c r="B4" s="3" t="s">
        <v>21</v>
      </c>
      <c r="C4" s="3" t="s">
        <v>13</v>
      </c>
      <c r="D4" s="3" t="s">
        <v>22</v>
      </c>
      <c r="E4" s="3" t="s">
        <v>23</v>
      </c>
      <c r="F4" s="3">
        <v>3</v>
      </c>
      <c r="G4" s="3"/>
      <c r="H4" s="3"/>
      <c r="I4" s="3" t="s">
        <v>24</v>
      </c>
      <c r="J4" s="3"/>
      <c r="K4" s="28" t="s">
        <v>25</v>
      </c>
      <c r="L4" s="3"/>
    </row>
    <row r="5" ht="14.25" spans="1:12">
      <c r="A5" s="3">
        <v>4</v>
      </c>
      <c r="B5" s="3" t="s">
        <v>26</v>
      </c>
      <c r="C5" s="3" t="s">
        <v>13</v>
      </c>
      <c r="D5" s="3" t="s">
        <v>27</v>
      </c>
      <c r="E5" s="3" t="s">
        <v>23</v>
      </c>
      <c r="F5" s="3">
        <v>4</v>
      </c>
      <c r="G5" s="3"/>
      <c r="H5" s="3"/>
      <c r="I5" s="3" t="s">
        <v>24</v>
      </c>
      <c r="J5" s="3"/>
      <c r="K5" s="28" t="s">
        <v>28</v>
      </c>
      <c r="L5" s="3"/>
    </row>
    <row r="6" ht="14.25" spans="1:12">
      <c r="A6" s="3">
        <v>5</v>
      </c>
      <c r="B6" s="3" t="s">
        <v>29</v>
      </c>
      <c r="C6" s="3" t="s">
        <v>13</v>
      </c>
      <c r="D6" s="23" t="s">
        <v>30</v>
      </c>
      <c r="E6" s="3" t="s">
        <v>23</v>
      </c>
      <c r="F6" s="3">
        <v>2</v>
      </c>
      <c r="G6" s="3"/>
      <c r="H6" s="3"/>
      <c r="I6" s="3" t="s">
        <v>24</v>
      </c>
      <c r="J6" s="3"/>
      <c r="K6" s="28" t="s">
        <v>28</v>
      </c>
      <c r="L6" s="3"/>
    </row>
    <row r="7" ht="14.25" spans="1:12">
      <c r="A7" s="3">
        <v>6</v>
      </c>
      <c r="B7" s="3" t="s">
        <v>31</v>
      </c>
      <c r="C7" s="3" t="s">
        <v>13</v>
      </c>
      <c r="D7" s="3" t="s">
        <v>32</v>
      </c>
      <c r="E7" s="3" t="s">
        <v>23</v>
      </c>
      <c r="F7" s="3">
        <v>1</v>
      </c>
      <c r="G7" s="3"/>
      <c r="H7" s="3"/>
      <c r="I7" s="3" t="s">
        <v>24</v>
      </c>
      <c r="J7" s="3"/>
      <c r="K7" s="28" t="s">
        <v>28</v>
      </c>
      <c r="L7" s="3"/>
    </row>
    <row r="8" ht="28.5" spans="1:12">
      <c r="A8" s="3">
        <v>7</v>
      </c>
      <c r="B8" s="5" t="s">
        <v>33</v>
      </c>
      <c r="C8" s="3" t="s">
        <v>13</v>
      </c>
      <c r="D8" s="3" t="s">
        <v>33</v>
      </c>
      <c r="E8" s="3" t="s">
        <v>23</v>
      </c>
      <c r="F8" s="3">
        <v>1</v>
      </c>
      <c r="G8" s="3"/>
      <c r="H8" s="3"/>
      <c r="I8" s="5" t="s">
        <v>34</v>
      </c>
      <c r="J8" s="3" t="str">
        <f>_xlfn.DISPIMG("ID_1BA1BB711B2E4E85855BFB1E40A1BCE1",1)</f>
        <v>=DISPIMG("ID_1BA1BB711B2E4E85855BFB1E40A1BCE1",1)</v>
      </c>
      <c r="K8" s="28" t="s">
        <v>35</v>
      </c>
      <c r="L8" s="3"/>
    </row>
    <row r="9" ht="14.25" spans="1:12">
      <c r="A9" s="3">
        <v>8</v>
      </c>
      <c r="B9" s="3" t="s">
        <v>36</v>
      </c>
      <c r="C9" s="3" t="s">
        <v>13</v>
      </c>
      <c r="D9" s="5" t="s">
        <v>37</v>
      </c>
      <c r="E9" s="6" t="s">
        <v>23</v>
      </c>
      <c r="F9" s="7">
        <v>2</v>
      </c>
      <c r="G9" s="7"/>
      <c r="H9" s="3"/>
      <c r="I9" s="3" t="s">
        <v>38</v>
      </c>
      <c r="J9" s="5"/>
      <c r="K9" s="28" t="s">
        <v>35</v>
      </c>
      <c r="L9" s="5"/>
    </row>
    <row r="10" ht="42.75" spans="1:12">
      <c r="A10" s="3">
        <v>9</v>
      </c>
      <c r="B10" s="3" t="s">
        <v>39</v>
      </c>
      <c r="C10" s="3" t="s">
        <v>13</v>
      </c>
      <c r="D10" s="5" t="s">
        <v>40</v>
      </c>
      <c r="E10" s="6" t="s">
        <v>23</v>
      </c>
      <c r="F10" s="7">
        <v>1</v>
      </c>
      <c r="G10" s="7"/>
      <c r="H10" s="3"/>
      <c r="I10" s="3" t="s">
        <v>38</v>
      </c>
      <c r="J10" s="5"/>
      <c r="K10" s="28" t="s">
        <v>35</v>
      </c>
      <c r="L10" s="5"/>
    </row>
    <row r="11" ht="14.25" spans="1:12">
      <c r="A11" s="3">
        <v>10</v>
      </c>
      <c r="B11" s="3" t="s">
        <v>41</v>
      </c>
      <c r="C11" s="3" t="s">
        <v>13</v>
      </c>
      <c r="D11" s="5" t="s">
        <v>42</v>
      </c>
      <c r="E11" s="6" t="s">
        <v>23</v>
      </c>
      <c r="F11" s="7">
        <v>2</v>
      </c>
      <c r="G11" s="7"/>
      <c r="H11" s="3"/>
      <c r="I11" s="3" t="s">
        <v>38</v>
      </c>
      <c r="J11" s="5"/>
      <c r="K11" s="28" t="s">
        <v>43</v>
      </c>
      <c r="L11" s="5"/>
    </row>
    <row r="12" ht="14.25" spans="1:12">
      <c r="A12" s="3">
        <v>11</v>
      </c>
      <c r="B12" s="3" t="s">
        <v>44</v>
      </c>
      <c r="C12" s="3" t="s">
        <v>13</v>
      </c>
      <c r="D12" s="5" t="s">
        <v>45</v>
      </c>
      <c r="E12" s="6" t="s">
        <v>23</v>
      </c>
      <c r="F12" s="7">
        <v>2</v>
      </c>
      <c r="G12" s="7"/>
      <c r="H12" s="3"/>
      <c r="I12" s="3" t="s">
        <v>38</v>
      </c>
      <c r="J12" s="5"/>
      <c r="K12" s="28" t="s">
        <v>35</v>
      </c>
      <c r="L12" s="5"/>
    </row>
    <row r="13" ht="14.25" spans="1:12">
      <c r="A13" s="3">
        <v>12</v>
      </c>
      <c r="B13" s="3" t="s">
        <v>46</v>
      </c>
      <c r="C13" s="3" t="s">
        <v>13</v>
      </c>
      <c r="D13" s="5" t="s">
        <v>47</v>
      </c>
      <c r="E13" s="6" t="s">
        <v>23</v>
      </c>
      <c r="F13" s="7">
        <v>1</v>
      </c>
      <c r="G13" s="7"/>
      <c r="H13" s="3"/>
      <c r="I13" s="3" t="s">
        <v>38</v>
      </c>
      <c r="J13" s="5"/>
      <c r="K13" s="28" t="s">
        <v>28</v>
      </c>
      <c r="L13" s="5"/>
    </row>
    <row r="14" ht="14.25" spans="1:12">
      <c r="A14" s="3">
        <v>13</v>
      </c>
      <c r="B14" s="3" t="s">
        <v>48</v>
      </c>
      <c r="C14" s="3" t="s">
        <v>13</v>
      </c>
      <c r="D14" s="5" t="s">
        <v>49</v>
      </c>
      <c r="E14" s="6" t="s">
        <v>23</v>
      </c>
      <c r="F14" s="7">
        <v>1</v>
      </c>
      <c r="G14" s="7"/>
      <c r="H14" s="3"/>
      <c r="I14" s="3" t="s">
        <v>38</v>
      </c>
      <c r="J14" s="5"/>
      <c r="K14" s="28" t="s">
        <v>35</v>
      </c>
      <c r="L14" s="5"/>
    </row>
    <row r="15" ht="57" spans="1:12">
      <c r="A15" s="3">
        <v>14</v>
      </c>
      <c r="B15" s="3" t="s">
        <v>50</v>
      </c>
      <c r="C15" s="3" t="s">
        <v>13</v>
      </c>
      <c r="D15" s="5" t="s">
        <v>51</v>
      </c>
      <c r="E15" s="6" t="s">
        <v>23</v>
      </c>
      <c r="F15" s="7">
        <v>1</v>
      </c>
      <c r="G15" s="7"/>
      <c r="H15" s="3"/>
      <c r="I15" s="3" t="s">
        <v>52</v>
      </c>
      <c r="J15" s="5"/>
      <c r="K15" s="28" t="s">
        <v>53</v>
      </c>
      <c r="L15" s="5" t="s">
        <v>54</v>
      </c>
    </row>
    <row r="16" ht="14.25" spans="1:12">
      <c r="A16" s="3">
        <v>15</v>
      </c>
      <c r="B16" s="3" t="s">
        <v>55</v>
      </c>
      <c r="C16" s="3" t="s">
        <v>13</v>
      </c>
      <c r="D16" s="5" t="s">
        <v>56</v>
      </c>
      <c r="E16" s="6" t="s">
        <v>23</v>
      </c>
      <c r="F16" s="7">
        <v>8</v>
      </c>
      <c r="G16" s="7"/>
      <c r="H16" s="3"/>
      <c r="I16" s="3" t="s">
        <v>52</v>
      </c>
      <c r="J16" s="5"/>
      <c r="K16" s="28" t="s">
        <v>53</v>
      </c>
      <c r="L16" s="5"/>
    </row>
    <row r="17" ht="42.75" spans="1:12">
      <c r="A17" s="3">
        <v>16</v>
      </c>
      <c r="B17" s="3" t="s">
        <v>57</v>
      </c>
      <c r="C17" s="3" t="s">
        <v>13</v>
      </c>
      <c r="D17" s="5" t="s">
        <v>58</v>
      </c>
      <c r="E17" s="6" t="s">
        <v>23</v>
      </c>
      <c r="F17" s="7">
        <v>1</v>
      </c>
      <c r="G17" s="7"/>
      <c r="H17" s="3"/>
      <c r="I17" s="3" t="s">
        <v>59</v>
      </c>
      <c r="J17" s="5"/>
      <c r="K17" s="28" t="s">
        <v>17</v>
      </c>
      <c r="L17" s="5" t="s">
        <v>60</v>
      </c>
    </row>
    <row r="18" ht="42.75" spans="1:12">
      <c r="A18" s="3">
        <v>17</v>
      </c>
      <c r="B18" s="3" t="s">
        <v>61</v>
      </c>
      <c r="C18" s="3" t="s">
        <v>13</v>
      </c>
      <c r="D18" s="5" t="s">
        <v>62</v>
      </c>
      <c r="E18" s="6" t="s">
        <v>23</v>
      </c>
      <c r="F18" s="7">
        <v>2</v>
      </c>
      <c r="G18" s="7"/>
      <c r="H18" s="3"/>
      <c r="I18" s="3" t="s">
        <v>59</v>
      </c>
      <c r="J18" s="5"/>
      <c r="K18" s="28" t="s">
        <v>17</v>
      </c>
      <c r="L18" s="5" t="s">
        <v>63</v>
      </c>
    </row>
    <row r="19" ht="42.75" spans="1:12">
      <c r="A19" s="3">
        <v>18</v>
      </c>
      <c r="B19" s="3" t="s">
        <v>48</v>
      </c>
      <c r="C19" s="3" t="s">
        <v>13</v>
      </c>
      <c r="D19" s="5" t="s">
        <v>64</v>
      </c>
      <c r="E19" s="6" t="s">
        <v>23</v>
      </c>
      <c r="F19" s="7">
        <v>1</v>
      </c>
      <c r="G19" s="7"/>
      <c r="H19" s="3"/>
      <c r="I19" s="3" t="s">
        <v>59</v>
      </c>
      <c r="J19" s="5"/>
      <c r="K19" s="28" t="s">
        <v>17</v>
      </c>
      <c r="L19" s="5" t="s">
        <v>65</v>
      </c>
    </row>
    <row r="20" ht="14.25" spans="1:12">
      <c r="A20" s="3">
        <v>19</v>
      </c>
      <c r="B20" s="3" t="s">
        <v>66</v>
      </c>
      <c r="C20" s="3" t="s">
        <v>13</v>
      </c>
      <c r="D20" s="5" t="s">
        <v>67</v>
      </c>
      <c r="E20" s="6" t="s">
        <v>23</v>
      </c>
      <c r="F20" s="7">
        <v>2</v>
      </c>
      <c r="G20" s="7"/>
      <c r="H20" s="3"/>
      <c r="I20" s="3" t="s">
        <v>68</v>
      </c>
      <c r="J20" s="5"/>
      <c r="K20" s="28" t="s">
        <v>53</v>
      </c>
      <c r="L20" s="5"/>
    </row>
    <row r="21" ht="85.5" spans="1:12">
      <c r="A21" s="3">
        <v>20</v>
      </c>
      <c r="B21" s="3" t="s">
        <v>69</v>
      </c>
      <c r="C21" s="3" t="s">
        <v>13</v>
      </c>
      <c r="D21" s="5" t="s">
        <v>70</v>
      </c>
      <c r="E21" s="6" t="s">
        <v>23</v>
      </c>
      <c r="F21" s="7">
        <v>2</v>
      </c>
      <c r="G21" s="7"/>
      <c r="H21" s="3"/>
      <c r="I21" s="3" t="s">
        <v>68</v>
      </c>
      <c r="J21" s="5"/>
      <c r="K21" s="28" t="s">
        <v>53</v>
      </c>
      <c r="L21" s="5"/>
    </row>
    <row r="22" ht="114" spans="1:12">
      <c r="A22" s="3">
        <v>21</v>
      </c>
      <c r="B22" s="3" t="s">
        <v>71</v>
      </c>
      <c r="C22" s="3" t="s">
        <v>13</v>
      </c>
      <c r="D22" s="5" t="s">
        <v>72</v>
      </c>
      <c r="E22" s="6" t="s">
        <v>23</v>
      </c>
      <c r="F22" s="7">
        <v>2</v>
      </c>
      <c r="G22" s="7"/>
      <c r="H22" s="3"/>
      <c r="I22" s="3" t="s">
        <v>68</v>
      </c>
      <c r="J22" s="5"/>
      <c r="K22" s="28" t="s">
        <v>53</v>
      </c>
      <c r="L22" s="5"/>
    </row>
    <row r="23" ht="213.75" spans="1:12">
      <c r="A23" s="3">
        <v>22</v>
      </c>
      <c r="B23" s="15" t="s">
        <v>73</v>
      </c>
      <c r="C23" s="15" t="s">
        <v>13</v>
      </c>
      <c r="D23" s="15" t="s">
        <v>74</v>
      </c>
      <c r="E23" s="15" t="s">
        <v>23</v>
      </c>
      <c r="F23" s="13">
        <v>1</v>
      </c>
      <c r="G23" s="15"/>
      <c r="H23" s="3"/>
      <c r="I23" s="15" t="s">
        <v>75</v>
      </c>
      <c r="J23" s="15"/>
      <c r="K23" s="30" t="s">
        <v>76</v>
      </c>
      <c r="L23" s="15" t="s">
        <v>77</v>
      </c>
    </row>
    <row r="24" ht="228" spans="1:12">
      <c r="A24" s="3">
        <v>23</v>
      </c>
      <c r="B24" s="15" t="s">
        <v>78</v>
      </c>
      <c r="C24" s="15" t="s">
        <v>13</v>
      </c>
      <c r="D24" s="15" t="s">
        <v>79</v>
      </c>
      <c r="E24" s="15" t="s">
        <v>23</v>
      </c>
      <c r="F24" s="13">
        <v>2</v>
      </c>
      <c r="G24" s="15"/>
      <c r="H24" s="3"/>
      <c r="I24" s="15" t="s">
        <v>75</v>
      </c>
      <c r="J24" s="15"/>
      <c r="K24" s="30" t="s">
        <v>76</v>
      </c>
      <c r="L24" s="15" t="s">
        <v>80</v>
      </c>
    </row>
    <row r="25" ht="142.5" spans="1:12">
      <c r="A25" s="3">
        <v>24</v>
      </c>
      <c r="B25" s="15" t="s">
        <v>81</v>
      </c>
      <c r="C25" s="15" t="s">
        <v>13</v>
      </c>
      <c r="D25" s="15" t="s">
        <v>82</v>
      </c>
      <c r="E25" s="15" t="s">
        <v>23</v>
      </c>
      <c r="F25" s="13">
        <v>1</v>
      </c>
      <c r="G25" s="15"/>
      <c r="H25" s="3"/>
      <c r="I25" s="15" t="s">
        <v>75</v>
      </c>
      <c r="J25" s="15"/>
      <c r="K25" s="30" t="s">
        <v>76</v>
      </c>
      <c r="L25" s="15" t="s">
        <v>83</v>
      </c>
    </row>
    <row r="26" ht="128.25" spans="1:12">
      <c r="A26" s="3">
        <v>25</v>
      </c>
      <c r="B26" s="15" t="s">
        <v>84</v>
      </c>
      <c r="C26" s="15" t="s">
        <v>13</v>
      </c>
      <c r="D26" s="15" t="s">
        <v>85</v>
      </c>
      <c r="E26" s="15" t="s">
        <v>23</v>
      </c>
      <c r="F26" s="13">
        <v>5</v>
      </c>
      <c r="G26" s="15"/>
      <c r="H26" s="3"/>
      <c r="I26" s="15" t="s">
        <v>75</v>
      </c>
      <c r="J26" s="9" t="str">
        <f>_xlfn.DISPIMG("ID_279A9EC5A20F49D581A053B665D9B60E",1)</f>
        <v>=DISPIMG("ID_279A9EC5A20F49D581A053B665D9B60E",1)</v>
      </c>
      <c r="K26" s="30" t="s">
        <v>76</v>
      </c>
      <c r="L26" s="15" t="s">
        <v>86</v>
      </c>
    </row>
    <row r="27" ht="399" spans="1:12">
      <c r="A27" s="3">
        <v>26</v>
      </c>
      <c r="B27" s="15" t="s">
        <v>87</v>
      </c>
      <c r="C27" s="15" t="s">
        <v>13</v>
      </c>
      <c r="D27" s="15" t="s">
        <v>88</v>
      </c>
      <c r="E27" s="15" t="s">
        <v>23</v>
      </c>
      <c r="F27" s="13">
        <v>1</v>
      </c>
      <c r="G27" s="15"/>
      <c r="H27" s="3"/>
      <c r="I27" s="15" t="s">
        <v>75</v>
      </c>
      <c r="J27" s="9" t="str">
        <f>_xlfn.DISPIMG("ID_8A0834DF7B83445D9325C0EBC46EE444",1)</f>
        <v>=DISPIMG("ID_8A0834DF7B83445D9325C0EBC46EE444",1)</v>
      </c>
      <c r="K27" s="30" t="s">
        <v>76</v>
      </c>
      <c r="L27" s="15" t="s">
        <v>89</v>
      </c>
    </row>
    <row r="28" ht="42.75" spans="1:11">
      <c r="A28" s="51">
        <v>27</v>
      </c>
      <c r="B28" s="44" t="s">
        <v>90</v>
      </c>
      <c r="C28" s="15" t="s">
        <v>91</v>
      </c>
      <c r="D28" s="15" t="s">
        <v>92</v>
      </c>
      <c r="E28" s="15" t="s">
        <v>23</v>
      </c>
      <c r="F28" s="13">
        <v>1</v>
      </c>
      <c r="G28" s="15"/>
      <c r="H28" s="20"/>
      <c r="I28" s="15" t="s">
        <v>75</v>
      </c>
      <c r="J28" s="15"/>
      <c r="K28" s="30" t="s">
        <v>25</v>
      </c>
    </row>
    <row r="29" ht="28.5" spans="1:11">
      <c r="A29" s="51">
        <v>28</v>
      </c>
      <c r="B29" s="44" t="s">
        <v>93</v>
      </c>
      <c r="C29" s="15" t="s">
        <v>91</v>
      </c>
      <c r="D29" s="44" t="s">
        <v>94</v>
      </c>
      <c r="E29" s="15" t="s">
        <v>23</v>
      </c>
      <c r="F29" s="13">
        <v>1</v>
      </c>
      <c r="G29" s="15"/>
      <c r="H29" s="20"/>
      <c r="I29" s="15" t="s">
        <v>75</v>
      </c>
      <c r="J29" s="9" t="str">
        <f>_xlfn.DISPIMG("ID_2F22248C7B1649BEBBB315CAA50920E0",1)</f>
        <v>=DISPIMG("ID_2F22248C7B1649BEBBB315CAA50920E0",1)</v>
      </c>
      <c r="K29" s="30" t="s">
        <v>25</v>
      </c>
    </row>
    <row r="30" s="114" customFormat="1" ht="18.75" spans="1:11">
      <c r="A30" s="51">
        <v>29</v>
      </c>
      <c r="B30" s="129" t="s">
        <v>95</v>
      </c>
      <c r="C30" s="9" t="s">
        <v>91</v>
      </c>
      <c r="D30" s="131"/>
      <c r="E30" s="131" t="s">
        <v>20</v>
      </c>
      <c r="F30" s="131">
        <v>1</v>
      </c>
      <c r="G30" s="131"/>
      <c r="H30" s="131"/>
      <c r="I30" s="131" t="s">
        <v>96</v>
      </c>
      <c r="J30" s="131"/>
      <c r="K30" s="131"/>
    </row>
    <row r="31" ht="14.25" spans="1:11">
      <c r="A31" s="51">
        <v>30</v>
      </c>
      <c r="B31" s="3" t="s">
        <v>97</v>
      </c>
      <c r="C31" s="3" t="s">
        <v>91</v>
      </c>
      <c r="D31" s="5" t="s">
        <v>98</v>
      </c>
      <c r="E31" s="6" t="s">
        <v>20</v>
      </c>
      <c r="F31" s="7">
        <v>6</v>
      </c>
      <c r="G31" s="7"/>
      <c r="H31" s="20"/>
      <c r="I31" s="3" t="s">
        <v>99</v>
      </c>
      <c r="J31" s="5"/>
      <c r="K31" s="3"/>
    </row>
  </sheetData>
  <autoFilter ref="A1:L32">
    <extLst/>
  </autoFilter>
  <dataValidations count="2">
    <dataValidation type="list" allowBlank="1" showInputMessage="1" showErrorMessage="1" sqref="D5">
      <formula1>"设备,电子耗材,常规耗材,实验用品,模型,试剂,药剂,危化品,菌种,切片,玻璃器皿,实验家具,农副产品,实验动物"</formula1>
    </dataValidation>
    <dataValidation allowBlank="1" showInputMessage="1" showErrorMessage="1" sqref="C1:C31"/>
  </dataValidations>
  <pageMargins left="0.751388888888889" right="0.751388888888889" top="1" bottom="1" header="0.5" footer="0.5"/>
  <pageSetup paperSize="9" scale="50" orientation="landscape"/>
  <headerFooter>
    <oddHeader>&amp;C&amp;24设备</oddHead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682"/>
  <sheetViews>
    <sheetView zoomScale="80" zoomScaleNormal="80" workbookViewId="0">
      <pane ySplit="1" topLeftCell="A605" activePane="bottomLeft" state="frozen"/>
      <selection/>
      <selection pane="bottomLeft" activeCell="G2" sqref="G2:H683"/>
    </sheetView>
  </sheetViews>
  <sheetFormatPr defaultColWidth="9" defaultRowHeight="13.5"/>
  <cols>
    <col min="1" max="1" width="5.66666666666667" style="115" customWidth="1"/>
    <col min="2" max="2" width="49.3333333333333" style="115" customWidth="1"/>
    <col min="3" max="3" width="9.88333333333333" style="115" customWidth="1"/>
    <col min="4" max="4" width="59.3333333333333" style="115" customWidth="1"/>
    <col min="5" max="7" width="9.88333333333333" style="115" customWidth="1"/>
    <col min="8" max="8" width="10.3333333333333" style="115" customWidth="1"/>
    <col min="9" max="9" width="57.1083333333333" style="115" customWidth="1"/>
    <col min="10" max="10" width="17.6666666666667" style="115" customWidth="1"/>
    <col min="11" max="11" width="21.6666666666667" style="115" customWidth="1"/>
    <col min="12" max="16384" width="9" style="115"/>
  </cols>
  <sheetData>
    <row r="1" ht="14.25" spans="1:11">
      <c r="A1" s="2" t="s">
        <v>0</v>
      </c>
      <c r="B1" s="2" t="s">
        <v>1</v>
      </c>
      <c r="C1" s="2" t="s">
        <v>2</v>
      </c>
      <c r="D1" s="2" t="s">
        <v>3</v>
      </c>
      <c r="E1" s="2" t="s">
        <v>4</v>
      </c>
      <c r="F1" s="2" t="s">
        <v>5</v>
      </c>
      <c r="G1" s="2" t="s">
        <v>6</v>
      </c>
      <c r="H1" s="2" t="s">
        <v>7</v>
      </c>
      <c r="I1" s="2" t="s">
        <v>8</v>
      </c>
      <c r="J1" s="2" t="s">
        <v>11</v>
      </c>
      <c r="K1" s="27" t="s">
        <v>10</v>
      </c>
    </row>
    <row r="2" ht="14.25" spans="1:11">
      <c r="A2" s="4">
        <v>1</v>
      </c>
      <c r="B2" s="4" t="s">
        <v>100</v>
      </c>
      <c r="C2" s="4" t="s">
        <v>101</v>
      </c>
      <c r="D2" s="9" t="s">
        <v>102</v>
      </c>
      <c r="E2" s="25" t="s">
        <v>103</v>
      </c>
      <c r="F2" s="10">
        <v>18</v>
      </c>
      <c r="G2" s="10"/>
      <c r="H2" s="116"/>
      <c r="I2" s="4" t="s">
        <v>104</v>
      </c>
      <c r="J2" s="9"/>
      <c r="K2" s="101" t="s">
        <v>53</v>
      </c>
    </row>
    <row r="3" ht="14.25" spans="1:11">
      <c r="A3" s="4">
        <v>2</v>
      </c>
      <c r="B3" s="4" t="s">
        <v>105</v>
      </c>
      <c r="C3" s="4" t="s">
        <v>101</v>
      </c>
      <c r="D3" s="9" t="s">
        <v>106</v>
      </c>
      <c r="E3" s="25" t="s">
        <v>103</v>
      </c>
      <c r="F3" s="10">
        <v>16</v>
      </c>
      <c r="G3" s="10"/>
      <c r="H3" s="116"/>
      <c r="I3" s="4" t="s">
        <v>38</v>
      </c>
      <c r="J3" s="9"/>
      <c r="K3" s="101" t="s">
        <v>43</v>
      </c>
    </row>
    <row r="4" ht="14.25" spans="1:11">
      <c r="A4" s="4">
        <v>3</v>
      </c>
      <c r="B4" s="4" t="s">
        <v>105</v>
      </c>
      <c r="C4" s="4" t="s">
        <v>101</v>
      </c>
      <c r="D4" s="9" t="s">
        <v>107</v>
      </c>
      <c r="E4" s="25" t="s">
        <v>103</v>
      </c>
      <c r="F4" s="10">
        <v>14</v>
      </c>
      <c r="G4" s="10"/>
      <c r="H4" s="116"/>
      <c r="I4" s="4" t="s">
        <v>38</v>
      </c>
      <c r="J4" s="9"/>
      <c r="K4" s="101" t="s">
        <v>43</v>
      </c>
    </row>
    <row r="5" ht="14.25" spans="1:11">
      <c r="A5" s="4">
        <v>4</v>
      </c>
      <c r="B5" s="4" t="s">
        <v>108</v>
      </c>
      <c r="C5" s="4" t="s">
        <v>101</v>
      </c>
      <c r="D5" s="9" t="s">
        <v>109</v>
      </c>
      <c r="E5" s="25" t="s">
        <v>103</v>
      </c>
      <c r="F5" s="10">
        <v>1</v>
      </c>
      <c r="G5" s="10"/>
      <c r="H5" s="116"/>
      <c r="I5" s="4" t="s">
        <v>38</v>
      </c>
      <c r="J5" s="9"/>
      <c r="K5" s="101" t="s">
        <v>43</v>
      </c>
    </row>
    <row r="6" ht="14.25" spans="1:11">
      <c r="A6" s="4">
        <v>5</v>
      </c>
      <c r="B6" s="4" t="s">
        <v>110</v>
      </c>
      <c r="C6" s="4" t="s">
        <v>101</v>
      </c>
      <c r="D6" s="9" t="s">
        <v>111</v>
      </c>
      <c r="E6" s="25" t="s">
        <v>20</v>
      </c>
      <c r="F6" s="10">
        <v>3000</v>
      </c>
      <c r="G6" s="10"/>
      <c r="H6" s="116"/>
      <c r="I6" s="4" t="s">
        <v>104</v>
      </c>
      <c r="J6" s="9"/>
      <c r="K6" s="101" t="s">
        <v>53</v>
      </c>
    </row>
    <row r="7" ht="14.25" spans="1:11">
      <c r="A7" s="4">
        <v>6</v>
      </c>
      <c r="B7" s="4" t="s">
        <v>112</v>
      </c>
      <c r="C7" s="4" t="s">
        <v>101</v>
      </c>
      <c r="D7" s="9" t="s">
        <v>113</v>
      </c>
      <c r="E7" s="25" t="s">
        <v>20</v>
      </c>
      <c r="F7" s="10">
        <v>3000</v>
      </c>
      <c r="G7" s="10"/>
      <c r="H7" s="116"/>
      <c r="I7" s="4" t="s">
        <v>104</v>
      </c>
      <c r="J7" s="9"/>
      <c r="K7" s="101" t="s">
        <v>53</v>
      </c>
    </row>
    <row r="8" ht="14.25" spans="1:11">
      <c r="A8" s="4">
        <v>7</v>
      </c>
      <c r="B8" s="4" t="s">
        <v>114</v>
      </c>
      <c r="C8" s="4" t="s">
        <v>101</v>
      </c>
      <c r="D8" s="9" t="s">
        <v>115</v>
      </c>
      <c r="E8" s="25" t="s">
        <v>116</v>
      </c>
      <c r="F8" s="10">
        <v>5</v>
      </c>
      <c r="G8" s="10"/>
      <c r="H8" s="116"/>
      <c r="I8" s="4" t="s">
        <v>104</v>
      </c>
      <c r="J8" s="9"/>
      <c r="K8" s="101" t="s">
        <v>53</v>
      </c>
    </row>
    <row r="9" ht="14.25" spans="1:11">
      <c r="A9" s="4">
        <v>8</v>
      </c>
      <c r="B9" s="4" t="s">
        <v>117</v>
      </c>
      <c r="C9" s="4" t="s">
        <v>101</v>
      </c>
      <c r="D9" s="9" t="s">
        <v>118</v>
      </c>
      <c r="E9" s="25" t="s">
        <v>20</v>
      </c>
      <c r="F9" s="10">
        <v>2000</v>
      </c>
      <c r="G9" s="10"/>
      <c r="H9" s="116"/>
      <c r="I9" s="4" t="s">
        <v>104</v>
      </c>
      <c r="J9" s="9"/>
      <c r="K9" s="101" t="s">
        <v>53</v>
      </c>
    </row>
    <row r="10" ht="14.25" spans="1:11">
      <c r="A10" s="4">
        <v>9</v>
      </c>
      <c r="B10" s="4" t="s">
        <v>119</v>
      </c>
      <c r="C10" s="4" t="s">
        <v>101</v>
      </c>
      <c r="D10" s="9" t="s">
        <v>120</v>
      </c>
      <c r="E10" s="25" t="s">
        <v>20</v>
      </c>
      <c r="F10" s="10">
        <v>4000</v>
      </c>
      <c r="G10" s="10"/>
      <c r="H10" s="116"/>
      <c r="I10" s="4" t="s">
        <v>104</v>
      </c>
      <c r="J10" s="9"/>
      <c r="K10" s="101" t="s">
        <v>53</v>
      </c>
    </row>
    <row r="11" ht="14.25" spans="1:11">
      <c r="A11" s="4">
        <v>10</v>
      </c>
      <c r="B11" s="4" t="s">
        <v>121</v>
      </c>
      <c r="C11" s="4" t="s">
        <v>101</v>
      </c>
      <c r="D11" s="9" t="s">
        <v>122</v>
      </c>
      <c r="E11" s="25" t="s">
        <v>116</v>
      </c>
      <c r="F11" s="10">
        <v>2</v>
      </c>
      <c r="G11" s="10"/>
      <c r="H11" s="116"/>
      <c r="I11" s="4" t="s">
        <v>104</v>
      </c>
      <c r="J11" s="9"/>
      <c r="K11" s="101" t="s">
        <v>53</v>
      </c>
    </row>
    <row r="12" ht="14.25" spans="1:11">
      <c r="A12" s="4">
        <v>11</v>
      </c>
      <c r="B12" s="4" t="s">
        <v>123</v>
      </c>
      <c r="C12" s="4" t="s">
        <v>101</v>
      </c>
      <c r="D12" s="9" t="s">
        <v>124</v>
      </c>
      <c r="E12" s="25" t="s">
        <v>116</v>
      </c>
      <c r="F12" s="10">
        <v>1</v>
      </c>
      <c r="G12" s="10"/>
      <c r="H12" s="116"/>
      <c r="I12" s="4" t="s">
        <v>104</v>
      </c>
      <c r="J12" s="9"/>
      <c r="K12" s="101" t="s">
        <v>53</v>
      </c>
    </row>
    <row r="13" ht="14.25" spans="1:11">
      <c r="A13" s="4">
        <v>12</v>
      </c>
      <c r="B13" s="9" t="s">
        <v>125</v>
      </c>
      <c r="C13" s="9" t="s">
        <v>101</v>
      </c>
      <c r="D13" s="9" t="s">
        <v>126</v>
      </c>
      <c r="E13" s="9" t="s">
        <v>127</v>
      </c>
      <c r="F13" s="9">
        <v>30</v>
      </c>
      <c r="G13" s="48"/>
      <c r="H13" s="116"/>
      <c r="I13" s="9" t="s">
        <v>128</v>
      </c>
      <c r="J13" s="9"/>
      <c r="K13" s="30" t="s">
        <v>76</v>
      </c>
    </row>
    <row r="14" ht="14.25" spans="1:11">
      <c r="A14" s="4">
        <v>13</v>
      </c>
      <c r="B14" s="4" t="s">
        <v>129</v>
      </c>
      <c r="C14" s="4" t="s">
        <v>101</v>
      </c>
      <c r="D14" s="117" t="s">
        <v>130</v>
      </c>
      <c r="E14" s="117" t="s">
        <v>116</v>
      </c>
      <c r="F14" s="4">
        <v>30</v>
      </c>
      <c r="G14" s="117"/>
      <c r="H14" s="116"/>
      <c r="I14" s="4" t="s">
        <v>16</v>
      </c>
      <c r="J14" s="4"/>
      <c r="K14" s="101" t="s">
        <v>53</v>
      </c>
    </row>
    <row r="15" ht="14.25" spans="1:11">
      <c r="A15" s="4">
        <v>14</v>
      </c>
      <c r="B15" s="4" t="s">
        <v>131</v>
      </c>
      <c r="C15" s="4" t="s">
        <v>101</v>
      </c>
      <c r="D15" s="9" t="s">
        <v>122</v>
      </c>
      <c r="E15" s="25" t="s">
        <v>116</v>
      </c>
      <c r="F15" s="10">
        <v>1</v>
      </c>
      <c r="G15" s="10"/>
      <c r="H15" s="116"/>
      <c r="I15" s="4" t="s">
        <v>104</v>
      </c>
      <c r="J15" s="9"/>
      <c r="K15" s="101" t="s">
        <v>53</v>
      </c>
    </row>
    <row r="16" ht="14.25" spans="1:11">
      <c r="A16" s="4">
        <v>15</v>
      </c>
      <c r="B16" s="4" t="s">
        <v>132</v>
      </c>
      <c r="C16" s="4" t="s">
        <v>101</v>
      </c>
      <c r="D16" s="9" t="s">
        <v>133</v>
      </c>
      <c r="E16" s="25" t="s">
        <v>20</v>
      </c>
      <c r="F16" s="10">
        <v>110</v>
      </c>
      <c r="G16" s="10"/>
      <c r="H16" s="116"/>
      <c r="I16" s="4" t="s">
        <v>134</v>
      </c>
      <c r="J16" s="9"/>
      <c r="K16" s="101" t="s">
        <v>35</v>
      </c>
    </row>
    <row r="17" ht="14.25" spans="1:11">
      <c r="A17" s="4">
        <v>16</v>
      </c>
      <c r="B17" s="4" t="s">
        <v>135</v>
      </c>
      <c r="C17" s="4" t="s">
        <v>101</v>
      </c>
      <c r="D17" s="9" t="s">
        <v>136</v>
      </c>
      <c r="E17" s="25" t="s">
        <v>116</v>
      </c>
      <c r="F17" s="10">
        <v>1</v>
      </c>
      <c r="G17" s="10"/>
      <c r="H17" s="116"/>
      <c r="I17" s="4" t="s">
        <v>99</v>
      </c>
      <c r="J17" s="9"/>
      <c r="K17" s="101" t="s">
        <v>53</v>
      </c>
    </row>
    <row r="18" ht="14.25" spans="1:11">
      <c r="A18" s="4">
        <v>17</v>
      </c>
      <c r="B18" s="15" t="s">
        <v>137</v>
      </c>
      <c r="C18" s="15" t="s">
        <v>101</v>
      </c>
      <c r="D18" s="15" t="s">
        <v>138</v>
      </c>
      <c r="E18" s="15" t="s">
        <v>116</v>
      </c>
      <c r="F18" s="13">
        <v>300</v>
      </c>
      <c r="G18" s="15"/>
      <c r="H18" s="116"/>
      <c r="I18" s="15" t="s">
        <v>139</v>
      </c>
      <c r="J18" s="15"/>
      <c r="K18" s="30" t="s">
        <v>53</v>
      </c>
    </row>
    <row r="19" ht="14.25" spans="1:11">
      <c r="A19" s="4">
        <v>18</v>
      </c>
      <c r="B19" s="15" t="s">
        <v>140</v>
      </c>
      <c r="C19" s="15" t="s">
        <v>101</v>
      </c>
      <c r="D19" s="15" t="s">
        <v>141</v>
      </c>
      <c r="E19" s="15" t="s">
        <v>116</v>
      </c>
      <c r="F19" s="13">
        <v>5</v>
      </c>
      <c r="G19" s="15"/>
      <c r="H19" s="116"/>
      <c r="I19" s="15" t="s">
        <v>75</v>
      </c>
      <c r="J19" s="15"/>
      <c r="K19" s="30" t="s">
        <v>53</v>
      </c>
    </row>
    <row r="20" ht="14.25" spans="1:11">
      <c r="A20" s="4">
        <v>19</v>
      </c>
      <c r="B20" s="15" t="s">
        <v>140</v>
      </c>
      <c r="C20" s="15" t="s">
        <v>101</v>
      </c>
      <c r="D20" s="15" t="s">
        <v>142</v>
      </c>
      <c r="E20" s="15" t="s">
        <v>116</v>
      </c>
      <c r="F20" s="13">
        <v>5</v>
      </c>
      <c r="G20" s="15"/>
      <c r="H20" s="116"/>
      <c r="I20" s="15" t="s">
        <v>75</v>
      </c>
      <c r="J20" s="15"/>
      <c r="K20" s="30" t="s">
        <v>53</v>
      </c>
    </row>
    <row r="21" ht="14.25" spans="1:11">
      <c r="A21" s="4">
        <v>20</v>
      </c>
      <c r="B21" s="15" t="s">
        <v>140</v>
      </c>
      <c r="C21" s="15" t="s">
        <v>101</v>
      </c>
      <c r="D21" s="15" t="s">
        <v>143</v>
      </c>
      <c r="E21" s="15" t="s">
        <v>116</v>
      </c>
      <c r="F21" s="13">
        <v>5</v>
      </c>
      <c r="G21" s="15"/>
      <c r="H21" s="116"/>
      <c r="I21" s="15" t="s">
        <v>75</v>
      </c>
      <c r="J21" s="15"/>
      <c r="K21" s="30" t="s">
        <v>53</v>
      </c>
    </row>
    <row r="22" ht="14.25" spans="1:11">
      <c r="A22" s="4">
        <v>21</v>
      </c>
      <c r="B22" s="15" t="s">
        <v>144</v>
      </c>
      <c r="C22" s="15" t="s">
        <v>101</v>
      </c>
      <c r="D22" s="15" t="s">
        <v>145</v>
      </c>
      <c r="E22" s="15" t="s">
        <v>116</v>
      </c>
      <c r="F22" s="13">
        <v>40</v>
      </c>
      <c r="G22" s="15"/>
      <c r="H22" s="116"/>
      <c r="I22" s="15" t="s">
        <v>75</v>
      </c>
      <c r="J22" s="15"/>
      <c r="K22" s="30" t="s">
        <v>53</v>
      </c>
    </row>
    <row r="23" ht="14.25" spans="1:11">
      <c r="A23" s="4">
        <v>22</v>
      </c>
      <c r="B23" s="9" t="s">
        <v>146</v>
      </c>
      <c r="C23" s="9" t="s">
        <v>101</v>
      </c>
      <c r="D23" s="9" t="s">
        <v>147</v>
      </c>
      <c r="E23" s="9" t="s">
        <v>116</v>
      </c>
      <c r="F23" s="9">
        <v>1</v>
      </c>
      <c r="G23" s="11"/>
      <c r="H23" s="116"/>
      <c r="I23" s="9" t="s">
        <v>148</v>
      </c>
      <c r="J23" s="11"/>
      <c r="K23" s="30" t="s">
        <v>53</v>
      </c>
    </row>
    <row r="24" ht="14.25" spans="1:11">
      <c r="A24" s="4">
        <v>23</v>
      </c>
      <c r="B24" s="9" t="s">
        <v>146</v>
      </c>
      <c r="C24" s="9" t="s">
        <v>101</v>
      </c>
      <c r="D24" s="9" t="s">
        <v>149</v>
      </c>
      <c r="E24" s="9" t="s">
        <v>116</v>
      </c>
      <c r="F24" s="9">
        <v>10</v>
      </c>
      <c r="G24" s="11"/>
      <c r="H24" s="116"/>
      <c r="I24" s="9" t="s">
        <v>148</v>
      </c>
      <c r="J24" s="11"/>
      <c r="K24" s="30" t="s">
        <v>53</v>
      </c>
    </row>
    <row r="25" ht="14.25" spans="1:11">
      <c r="A25" s="4">
        <v>24</v>
      </c>
      <c r="B25" s="9" t="s">
        <v>146</v>
      </c>
      <c r="C25" s="9" t="s">
        <v>101</v>
      </c>
      <c r="D25" s="9" t="s">
        <v>150</v>
      </c>
      <c r="E25" s="9" t="s">
        <v>116</v>
      </c>
      <c r="F25" s="9">
        <v>5</v>
      </c>
      <c r="G25" s="11"/>
      <c r="H25" s="116"/>
      <c r="I25" s="9" t="s">
        <v>148</v>
      </c>
      <c r="J25" s="11"/>
      <c r="K25" s="30" t="s">
        <v>53</v>
      </c>
    </row>
    <row r="26" ht="14.25" spans="1:11">
      <c r="A26" s="4">
        <v>25</v>
      </c>
      <c r="B26" s="9" t="s">
        <v>146</v>
      </c>
      <c r="C26" s="9" t="s">
        <v>101</v>
      </c>
      <c r="D26" s="9" t="s">
        <v>151</v>
      </c>
      <c r="E26" s="9" t="s">
        <v>116</v>
      </c>
      <c r="F26" s="9">
        <v>11</v>
      </c>
      <c r="G26" s="11"/>
      <c r="H26" s="116"/>
      <c r="I26" s="9" t="s">
        <v>148</v>
      </c>
      <c r="J26" s="11"/>
      <c r="K26" s="30" t="s">
        <v>53</v>
      </c>
    </row>
    <row r="27" ht="14.25" spans="1:11">
      <c r="A27" s="4">
        <v>26</v>
      </c>
      <c r="B27" s="9" t="s">
        <v>146</v>
      </c>
      <c r="C27" s="9" t="s">
        <v>101</v>
      </c>
      <c r="D27" s="9" t="s">
        <v>152</v>
      </c>
      <c r="E27" s="9" t="s">
        <v>116</v>
      </c>
      <c r="F27" s="9">
        <v>2</v>
      </c>
      <c r="G27" s="11"/>
      <c r="H27" s="116"/>
      <c r="I27" s="9" t="s">
        <v>148</v>
      </c>
      <c r="J27" s="11"/>
      <c r="K27" s="30" t="s">
        <v>53</v>
      </c>
    </row>
    <row r="28" ht="14.25" spans="1:11">
      <c r="A28" s="4">
        <v>27</v>
      </c>
      <c r="B28" s="9" t="s">
        <v>146</v>
      </c>
      <c r="C28" s="9" t="s">
        <v>101</v>
      </c>
      <c r="D28" s="9" t="s">
        <v>153</v>
      </c>
      <c r="E28" s="9" t="s">
        <v>116</v>
      </c>
      <c r="F28" s="9">
        <v>6</v>
      </c>
      <c r="G28" s="11"/>
      <c r="H28" s="116"/>
      <c r="I28" s="9" t="s">
        <v>148</v>
      </c>
      <c r="J28" s="11"/>
      <c r="K28" s="30" t="s">
        <v>53</v>
      </c>
    </row>
    <row r="29" ht="14.25" spans="1:11">
      <c r="A29" s="4">
        <v>28</v>
      </c>
      <c r="B29" s="4" t="s">
        <v>154</v>
      </c>
      <c r="C29" s="4" t="s">
        <v>101</v>
      </c>
      <c r="D29" s="9" t="s">
        <v>155</v>
      </c>
      <c r="E29" s="25" t="s">
        <v>103</v>
      </c>
      <c r="F29" s="10">
        <v>60</v>
      </c>
      <c r="G29" s="10"/>
      <c r="H29" s="116"/>
      <c r="I29" s="4" t="s">
        <v>59</v>
      </c>
      <c r="J29" s="9"/>
      <c r="K29" s="101" t="s">
        <v>43</v>
      </c>
    </row>
    <row r="30" ht="14.25" spans="1:11">
      <c r="A30" s="4">
        <v>29</v>
      </c>
      <c r="B30" s="4" t="s">
        <v>156</v>
      </c>
      <c r="C30" s="4" t="s">
        <v>101</v>
      </c>
      <c r="D30" s="9" t="s">
        <v>157</v>
      </c>
      <c r="E30" s="25" t="s">
        <v>116</v>
      </c>
      <c r="F30" s="10">
        <v>20</v>
      </c>
      <c r="G30" s="10"/>
      <c r="H30" s="116"/>
      <c r="I30" s="4" t="s">
        <v>104</v>
      </c>
      <c r="J30" s="9"/>
      <c r="K30" s="101" t="s">
        <v>53</v>
      </c>
    </row>
    <row r="31" ht="14.25" spans="1:11">
      <c r="A31" s="4">
        <v>30</v>
      </c>
      <c r="B31" s="4" t="s">
        <v>158</v>
      </c>
      <c r="C31" s="4" t="s">
        <v>101</v>
      </c>
      <c r="D31" s="9" t="s">
        <v>157</v>
      </c>
      <c r="E31" s="25" t="s">
        <v>116</v>
      </c>
      <c r="F31" s="10">
        <v>20</v>
      </c>
      <c r="G31" s="10"/>
      <c r="H31" s="116"/>
      <c r="I31" s="4" t="s">
        <v>104</v>
      </c>
      <c r="J31" s="9"/>
      <c r="K31" s="101" t="s">
        <v>53</v>
      </c>
    </row>
    <row r="32" ht="14.25" spans="1:11">
      <c r="A32" s="4">
        <v>31</v>
      </c>
      <c r="B32" s="4" t="s">
        <v>159</v>
      </c>
      <c r="C32" s="4" t="s">
        <v>101</v>
      </c>
      <c r="D32" s="9" t="s">
        <v>160</v>
      </c>
      <c r="E32" s="25" t="s">
        <v>116</v>
      </c>
      <c r="F32" s="10">
        <v>30</v>
      </c>
      <c r="G32" s="10"/>
      <c r="H32" s="116"/>
      <c r="I32" s="4" t="s">
        <v>104</v>
      </c>
      <c r="J32" s="9"/>
      <c r="K32" s="101" t="s">
        <v>53</v>
      </c>
    </row>
    <row r="33" ht="14.25" spans="1:11">
      <c r="A33" s="4">
        <v>32</v>
      </c>
      <c r="B33" s="4" t="s">
        <v>161</v>
      </c>
      <c r="C33" s="4" t="s">
        <v>101</v>
      </c>
      <c r="D33" s="9" t="s">
        <v>157</v>
      </c>
      <c r="E33" s="25" t="s">
        <v>116</v>
      </c>
      <c r="F33" s="10">
        <v>30</v>
      </c>
      <c r="G33" s="10"/>
      <c r="H33" s="116"/>
      <c r="I33" s="4" t="s">
        <v>104</v>
      </c>
      <c r="J33" s="9"/>
      <c r="K33" s="101" t="s">
        <v>53</v>
      </c>
    </row>
    <row r="34" ht="14.25" spans="1:11">
      <c r="A34" s="4">
        <v>33</v>
      </c>
      <c r="B34" s="9" t="s">
        <v>162</v>
      </c>
      <c r="C34" s="9" t="s">
        <v>101</v>
      </c>
      <c r="D34" s="9" t="s">
        <v>163</v>
      </c>
      <c r="E34" s="9" t="s">
        <v>116</v>
      </c>
      <c r="F34" s="9">
        <v>20</v>
      </c>
      <c r="G34" s="11"/>
      <c r="H34" s="116"/>
      <c r="I34" s="9" t="s">
        <v>148</v>
      </c>
      <c r="J34" s="11"/>
      <c r="K34" s="30" t="s">
        <v>53</v>
      </c>
    </row>
    <row r="35" ht="14.25" spans="1:11">
      <c r="A35" s="4">
        <v>34</v>
      </c>
      <c r="B35" s="9" t="s">
        <v>164</v>
      </c>
      <c r="C35" s="9" t="s">
        <v>101</v>
      </c>
      <c r="D35" s="9" t="s">
        <v>165</v>
      </c>
      <c r="E35" s="9" t="s">
        <v>116</v>
      </c>
      <c r="F35" s="9">
        <v>3</v>
      </c>
      <c r="G35" s="11"/>
      <c r="H35" s="116"/>
      <c r="I35" s="38" t="s">
        <v>148</v>
      </c>
      <c r="J35" s="11"/>
      <c r="K35" s="30" t="s">
        <v>53</v>
      </c>
    </row>
    <row r="36" ht="14.25" spans="1:11">
      <c r="A36" s="4">
        <v>35</v>
      </c>
      <c r="B36" s="4" t="s">
        <v>166</v>
      </c>
      <c r="C36" s="4" t="s">
        <v>101</v>
      </c>
      <c r="D36" s="9" t="s">
        <v>167</v>
      </c>
      <c r="E36" s="25" t="s">
        <v>116</v>
      </c>
      <c r="F36" s="10">
        <v>1</v>
      </c>
      <c r="G36" s="10"/>
      <c r="H36" s="116"/>
      <c r="I36" s="4" t="s">
        <v>59</v>
      </c>
      <c r="J36" s="9"/>
      <c r="K36" s="101" t="s">
        <v>35</v>
      </c>
    </row>
    <row r="37" ht="14.25" spans="1:11">
      <c r="A37" s="4">
        <v>36</v>
      </c>
      <c r="B37" s="4" t="s">
        <v>166</v>
      </c>
      <c r="C37" s="4" t="s">
        <v>101</v>
      </c>
      <c r="D37" s="9" t="s">
        <v>168</v>
      </c>
      <c r="E37" s="25" t="s">
        <v>116</v>
      </c>
      <c r="F37" s="10">
        <v>1</v>
      </c>
      <c r="G37" s="10"/>
      <c r="H37" s="116"/>
      <c r="I37" s="4" t="s">
        <v>59</v>
      </c>
      <c r="J37" s="9"/>
      <c r="K37" s="101" t="s">
        <v>35</v>
      </c>
    </row>
    <row r="38" ht="14.25" spans="1:11">
      <c r="A38" s="4">
        <v>37</v>
      </c>
      <c r="B38" s="9" t="s">
        <v>169</v>
      </c>
      <c r="C38" s="10" t="s">
        <v>101</v>
      </c>
      <c r="D38" s="9" t="s">
        <v>170</v>
      </c>
      <c r="E38" s="9" t="s">
        <v>116</v>
      </c>
      <c r="F38" s="10">
        <v>50</v>
      </c>
      <c r="G38" s="14"/>
      <c r="H38" s="116"/>
      <c r="I38" s="10" t="s">
        <v>38</v>
      </c>
      <c r="J38" s="10"/>
      <c r="K38" s="10"/>
    </row>
    <row r="39" ht="14.25" spans="1:11">
      <c r="A39" s="4">
        <v>38</v>
      </c>
      <c r="B39" s="9" t="s">
        <v>171</v>
      </c>
      <c r="C39" s="15" t="s">
        <v>101</v>
      </c>
      <c r="D39" s="15" t="s">
        <v>138</v>
      </c>
      <c r="E39" s="15" t="s">
        <v>116</v>
      </c>
      <c r="F39" s="13">
        <v>702</v>
      </c>
      <c r="G39" s="15"/>
      <c r="H39" s="116"/>
      <c r="I39" s="15" t="s">
        <v>172</v>
      </c>
      <c r="J39" s="15"/>
      <c r="K39" s="30" t="s">
        <v>53</v>
      </c>
    </row>
    <row r="40" ht="14.25" spans="1:11">
      <c r="A40" s="4">
        <v>39</v>
      </c>
      <c r="B40" s="4" t="s">
        <v>173</v>
      </c>
      <c r="C40" s="4" t="s">
        <v>101</v>
      </c>
      <c r="D40" s="9" t="s">
        <v>174</v>
      </c>
      <c r="E40" s="25" t="s">
        <v>20</v>
      </c>
      <c r="F40" s="10">
        <v>1</v>
      </c>
      <c r="G40" s="10"/>
      <c r="H40" s="116"/>
      <c r="I40" s="4" t="s">
        <v>38</v>
      </c>
      <c r="J40" s="9"/>
      <c r="K40" s="101" t="s">
        <v>25</v>
      </c>
    </row>
    <row r="41" ht="14.25" spans="1:11">
      <c r="A41" s="4">
        <v>40</v>
      </c>
      <c r="B41" s="15" t="s">
        <v>175</v>
      </c>
      <c r="C41" s="15" t="s">
        <v>101</v>
      </c>
      <c r="D41" s="15" t="s">
        <v>176</v>
      </c>
      <c r="E41" s="15" t="s">
        <v>177</v>
      </c>
      <c r="F41" s="13">
        <v>150</v>
      </c>
      <c r="G41" s="15"/>
      <c r="H41" s="116"/>
      <c r="I41" s="15" t="s">
        <v>178</v>
      </c>
      <c r="J41" s="15"/>
      <c r="K41" s="30" t="s">
        <v>53</v>
      </c>
    </row>
    <row r="42" ht="14.25" spans="1:11">
      <c r="A42" s="4">
        <v>41</v>
      </c>
      <c r="B42" s="4" t="s">
        <v>179</v>
      </c>
      <c r="C42" s="4" t="s">
        <v>101</v>
      </c>
      <c r="D42" s="9" t="s">
        <v>180</v>
      </c>
      <c r="E42" s="25" t="s">
        <v>116</v>
      </c>
      <c r="F42" s="10">
        <v>12</v>
      </c>
      <c r="G42" s="10"/>
      <c r="H42" s="116"/>
      <c r="I42" s="4" t="s">
        <v>38</v>
      </c>
      <c r="J42" s="9"/>
      <c r="K42" s="101" t="s">
        <v>25</v>
      </c>
    </row>
    <row r="43" ht="43.05" customHeight="1" spans="1:11">
      <c r="A43" s="4">
        <v>42</v>
      </c>
      <c r="B43" s="4" t="s">
        <v>179</v>
      </c>
      <c r="C43" s="4" t="s">
        <v>101</v>
      </c>
      <c r="D43" s="9" t="s">
        <v>181</v>
      </c>
      <c r="E43" s="25" t="s">
        <v>116</v>
      </c>
      <c r="F43" s="10">
        <v>6</v>
      </c>
      <c r="G43" s="10"/>
      <c r="H43" s="116"/>
      <c r="I43" s="4" t="s">
        <v>38</v>
      </c>
      <c r="J43" s="9"/>
      <c r="K43" s="101" t="s">
        <v>25</v>
      </c>
    </row>
    <row r="44" ht="14.25" spans="1:11">
      <c r="A44" s="4">
        <v>43</v>
      </c>
      <c r="B44" s="4" t="s">
        <v>182</v>
      </c>
      <c r="C44" s="4" t="s">
        <v>101</v>
      </c>
      <c r="D44" s="9" t="s">
        <v>183</v>
      </c>
      <c r="E44" s="25" t="s">
        <v>177</v>
      </c>
      <c r="F44" s="10">
        <v>100</v>
      </c>
      <c r="G44" s="10"/>
      <c r="H44" s="116"/>
      <c r="I44" s="4" t="s">
        <v>59</v>
      </c>
      <c r="J44" s="9"/>
      <c r="K44" s="101" t="s">
        <v>25</v>
      </c>
    </row>
    <row r="45" ht="14.25" spans="1:11">
      <c r="A45" s="4">
        <v>44</v>
      </c>
      <c r="B45" s="4" t="s">
        <v>182</v>
      </c>
      <c r="C45" s="4" t="s">
        <v>101</v>
      </c>
      <c r="D45" s="9" t="s">
        <v>184</v>
      </c>
      <c r="E45" s="25" t="s">
        <v>177</v>
      </c>
      <c r="F45" s="10">
        <v>110</v>
      </c>
      <c r="G45" s="10"/>
      <c r="H45" s="116"/>
      <c r="I45" s="4" t="s">
        <v>185</v>
      </c>
      <c r="J45" s="9"/>
      <c r="K45" s="101" t="s">
        <v>35</v>
      </c>
    </row>
    <row r="46" ht="14.25" spans="1:11">
      <c r="A46" s="4">
        <v>45</v>
      </c>
      <c r="B46" s="4" t="s">
        <v>186</v>
      </c>
      <c r="C46" s="4" t="s">
        <v>101</v>
      </c>
      <c r="D46" s="9" t="s">
        <v>187</v>
      </c>
      <c r="E46" s="25" t="s">
        <v>188</v>
      </c>
      <c r="F46" s="10">
        <v>2</v>
      </c>
      <c r="G46" s="10"/>
      <c r="H46" s="116"/>
      <c r="I46" s="4" t="s">
        <v>38</v>
      </c>
      <c r="J46" s="9"/>
      <c r="K46" s="101" t="s">
        <v>189</v>
      </c>
    </row>
    <row r="47" ht="14.25" spans="1:11">
      <c r="A47" s="4">
        <v>46</v>
      </c>
      <c r="B47" s="4" t="s">
        <v>190</v>
      </c>
      <c r="C47" s="4" t="s">
        <v>101</v>
      </c>
      <c r="D47" s="9" t="s">
        <v>191</v>
      </c>
      <c r="E47" s="25" t="s">
        <v>20</v>
      </c>
      <c r="F47" s="10">
        <v>50</v>
      </c>
      <c r="G47" s="10"/>
      <c r="H47" s="116"/>
      <c r="I47" s="4" t="s">
        <v>104</v>
      </c>
      <c r="J47" s="9"/>
      <c r="K47" s="101" t="s">
        <v>53</v>
      </c>
    </row>
    <row r="48" ht="14.25" spans="1:11">
      <c r="A48" s="4">
        <v>47</v>
      </c>
      <c r="B48" s="4" t="s">
        <v>192</v>
      </c>
      <c r="C48" s="4" t="s">
        <v>101</v>
      </c>
      <c r="D48" s="117" t="s">
        <v>193</v>
      </c>
      <c r="E48" s="117" t="s">
        <v>127</v>
      </c>
      <c r="F48" s="4">
        <v>40</v>
      </c>
      <c r="G48" s="117"/>
      <c r="H48" s="116"/>
      <c r="I48" s="4" t="s">
        <v>16</v>
      </c>
      <c r="J48" s="4"/>
      <c r="K48" s="101" t="s">
        <v>35</v>
      </c>
    </row>
    <row r="49" ht="42.75" spans="1:11">
      <c r="A49" s="4">
        <v>48</v>
      </c>
      <c r="B49" s="4" t="s">
        <v>194</v>
      </c>
      <c r="C49" s="4" t="s">
        <v>101</v>
      </c>
      <c r="D49" s="4" t="s">
        <v>195</v>
      </c>
      <c r="E49" s="117" t="s">
        <v>103</v>
      </c>
      <c r="F49" s="4">
        <v>50</v>
      </c>
      <c r="G49" s="117"/>
      <c r="H49" s="116"/>
      <c r="I49" s="4" t="s">
        <v>16</v>
      </c>
      <c r="J49" s="9" t="s">
        <v>196</v>
      </c>
      <c r="K49" s="101" t="s">
        <v>35</v>
      </c>
    </row>
    <row r="50" ht="14.25" spans="1:11">
      <c r="A50" s="4">
        <v>49</v>
      </c>
      <c r="B50" s="4" t="s">
        <v>197</v>
      </c>
      <c r="C50" s="4" t="s">
        <v>101</v>
      </c>
      <c r="D50" s="9"/>
      <c r="E50" s="25" t="s">
        <v>20</v>
      </c>
      <c r="F50" s="10">
        <v>10</v>
      </c>
      <c r="G50" s="10"/>
      <c r="H50" s="116"/>
      <c r="I50" s="4" t="s">
        <v>52</v>
      </c>
      <c r="J50" s="9"/>
      <c r="K50" s="101" t="s">
        <v>53</v>
      </c>
    </row>
    <row r="51" ht="14.25" spans="1:11">
      <c r="A51" s="4">
        <v>50</v>
      </c>
      <c r="B51" s="4" t="s">
        <v>198</v>
      </c>
      <c r="C51" s="4" t="s">
        <v>101</v>
      </c>
      <c r="D51" s="9" t="s">
        <v>199</v>
      </c>
      <c r="E51" s="25" t="s">
        <v>103</v>
      </c>
      <c r="F51" s="10">
        <v>6</v>
      </c>
      <c r="G51" s="10"/>
      <c r="H51" s="116"/>
      <c r="I51" s="4" t="s">
        <v>104</v>
      </c>
      <c r="J51" s="9"/>
      <c r="K51" s="101" t="s">
        <v>53</v>
      </c>
    </row>
    <row r="52" ht="14.25" spans="1:11">
      <c r="A52" s="4">
        <v>51</v>
      </c>
      <c r="B52" s="4" t="s">
        <v>200</v>
      </c>
      <c r="C52" s="4" t="s">
        <v>101</v>
      </c>
      <c r="D52" s="9" t="s">
        <v>201</v>
      </c>
      <c r="E52" s="25" t="s">
        <v>127</v>
      </c>
      <c r="F52" s="10">
        <v>5</v>
      </c>
      <c r="G52" s="10"/>
      <c r="H52" s="116"/>
      <c r="I52" s="4" t="s">
        <v>104</v>
      </c>
      <c r="J52" s="9"/>
      <c r="K52" s="101" t="s">
        <v>53</v>
      </c>
    </row>
    <row r="53" ht="14.25" spans="1:11">
      <c r="A53" s="4">
        <v>52</v>
      </c>
      <c r="B53" s="4" t="s">
        <v>202</v>
      </c>
      <c r="C53" s="4" t="s">
        <v>101</v>
      </c>
      <c r="D53" s="9" t="s">
        <v>203</v>
      </c>
      <c r="E53" s="25" t="s">
        <v>204</v>
      </c>
      <c r="F53" s="10">
        <v>8</v>
      </c>
      <c r="G53" s="10"/>
      <c r="H53" s="116"/>
      <c r="I53" s="4" t="s">
        <v>38</v>
      </c>
      <c r="J53" s="9"/>
      <c r="K53" s="101" t="s">
        <v>76</v>
      </c>
    </row>
    <row r="54" ht="14.25" spans="1:11">
      <c r="A54" s="4">
        <v>53</v>
      </c>
      <c r="B54" s="4" t="s">
        <v>205</v>
      </c>
      <c r="C54" s="4" t="s">
        <v>101</v>
      </c>
      <c r="D54" s="9" t="s">
        <v>206</v>
      </c>
      <c r="E54" s="25" t="s">
        <v>20</v>
      </c>
      <c r="F54" s="10">
        <v>20</v>
      </c>
      <c r="G54" s="10"/>
      <c r="H54" s="116"/>
      <c r="I54" s="4" t="s">
        <v>68</v>
      </c>
      <c r="J54" s="9"/>
      <c r="K54" s="101" t="s">
        <v>53</v>
      </c>
    </row>
    <row r="55" ht="14.25" spans="1:11">
      <c r="A55" s="4">
        <v>54</v>
      </c>
      <c r="B55" s="4" t="s">
        <v>207</v>
      </c>
      <c r="C55" s="4" t="s">
        <v>101</v>
      </c>
      <c r="D55" s="9" t="s">
        <v>208</v>
      </c>
      <c r="E55" s="25" t="s">
        <v>188</v>
      </c>
      <c r="F55" s="10">
        <v>40</v>
      </c>
      <c r="G55" s="10"/>
      <c r="H55" s="116"/>
      <c r="I55" s="4" t="s">
        <v>38</v>
      </c>
      <c r="J55" s="9"/>
      <c r="K55" s="101" t="s">
        <v>17</v>
      </c>
    </row>
    <row r="56" ht="14.25" spans="1:11">
      <c r="A56" s="4">
        <v>55</v>
      </c>
      <c r="B56" s="9" t="s">
        <v>209</v>
      </c>
      <c r="C56" s="10" t="s">
        <v>101</v>
      </c>
      <c r="D56" s="9" t="s">
        <v>210</v>
      </c>
      <c r="E56" s="4" t="s">
        <v>211</v>
      </c>
      <c r="F56" s="10">
        <v>3</v>
      </c>
      <c r="G56" s="14"/>
      <c r="H56" s="116"/>
      <c r="I56" s="10" t="s">
        <v>38</v>
      </c>
      <c r="J56" s="10"/>
      <c r="K56" s="10"/>
    </row>
    <row r="57" ht="14.25" spans="1:11">
      <c r="A57" s="4">
        <v>56</v>
      </c>
      <c r="B57" s="4" t="s">
        <v>209</v>
      </c>
      <c r="C57" s="4" t="s">
        <v>101</v>
      </c>
      <c r="D57" s="9" t="s">
        <v>212</v>
      </c>
      <c r="E57" s="25" t="s">
        <v>211</v>
      </c>
      <c r="F57" s="10">
        <v>1</v>
      </c>
      <c r="G57" s="10"/>
      <c r="H57" s="116"/>
      <c r="I57" s="4" t="s">
        <v>38</v>
      </c>
      <c r="J57" s="9"/>
      <c r="K57" s="101" t="s">
        <v>25</v>
      </c>
    </row>
    <row r="58" ht="14.25" spans="1:11">
      <c r="A58" s="4">
        <v>57</v>
      </c>
      <c r="B58" s="4" t="s">
        <v>213</v>
      </c>
      <c r="C58" s="4" t="s">
        <v>101</v>
      </c>
      <c r="D58" s="9" t="s">
        <v>214</v>
      </c>
      <c r="E58" s="25" t="s">
        <v>215</v>
      </c>
      <c r="F58" s="10">
        <v>30</v>
      </c>
      <c r="G58" s="10"/>
      <c r="H58" s="116"/>
      <c r="I58" s="4" t="s">
        <v>52</v>
      </c>
      <c r="J58" s="9"/>
      <c r="K58" s="101" t="s">
        <v>53</v>
      </c>
    </row>
    <row r="59" ht="14.25" spans="1:11">
      <c r="A59" s="4">
        <v>58</v>
      </c>
      <c r="B59" s="4" t="s">
        <v>213</v>
      </c>
      <c r="C59" s="4" t="s">
        <v>101</v>
      </c>
      <c r="D59" s="9" t="s">
        <v>216</v>
      </c>
      <c r="E59" s="25" t="s">
        <v>215</v>
      </c>
      <c r="F59" s="10">
        <v>30</v>
      </c>
      <c r="G59" s="10"/>
      <c r="H59" s="116"/>
      <c r="I59" s="4" t="s">
        <v>52</v>
      </c>
      <c r="J59" s="9"/>
      <c r="K59" s="101" t="s">
        <v>53</v>
      </c>
    </row>
    <row r="60" ht="14.25" spans="1:11">
      <c r="A60" s="4">
        <v>59</v>
      </c>
      <c r="B60" s="4" t="s">
        <v>217</v>
      </c>
      <c r="C60" s="4" t="s">
        <v>101</v>
      </c>
      <c r="D60" s="9" t="s">
        <v>218</v>
      </c>
      <c r="E60" s="25" t="s">
        <v>215</v>
      </c>
      <c r="F60" s="10">
        <v>15</v>
      </c>
      <c r="G60" s="10"/>
      <c r="H60" s="116"/>
      <c r="I60" s="4" t="s">
        <v>68</v>
      </c>
      <c r="J60" s="9"/>
      <c r="K60" s="101" t="s">
        <v>53</v>
      </c>
    </row>
    <row r="61" ht="14.25" spans="1:11">
      <c r="A61" s="4">
        <v>60</v>
      </c>
      <c r="B61" s="15" t="s">
        <v>219</v>
      </c>
      <c r="C61" s="15" t="s">
        <v>101</v>
      </c>
      <c r="D61" s="15" t="s">
        <v>220</v>
      </c>
      <c r="E61" s="15" t="s">
        <v>127</v>
      </c>
      <c r="F61" s="13">
        <v>16</v>
      </c>
      <c r="G61" s="15"/>
      <c r="H61" s="116"/>
      <c r="I61" s="15" t="s">
        <v>75</v>
      </c>
      <c r="J61" s="15"/>
      <c r="K61" s="30" t="s">
        <v>53</v>
      </c>
    </row>
    <row r="62" ht="14.25" spans="1:11">
      <c r="A62" s="4">
        <v>61</v>
      </c>
      <c r="B62" s="118" t="s">
        <v>221</v>
      </c>
      <c r="C62" s="4" t="s">
        <v>101</v>
      </c>
      <c r="D62" s="118" t="s">
        <v>222</v>
      </c>
      <c r="E62" s="4" t="s">
        <v>204</v>
      </c>
      <c r="F62" s="4">
        <v>8</v>
      </c>
      <c r="G62" s="4"/>
      <c r="H62" s="116"/>
      <c r="I62" s="4" t="s">
        <v>24</v>
      </c>
      <c r="J62" s="4"/>
      <c r="K62" s="101" t="s">
        <v>28</v>
      </c>
    </row>
    <row r="63" ht="14.25" spans="1:11">
      <c r="A63" s="4">
        <v>62</v>
      </c>
      <c r="B63" s="118" t="s">
        <v>221</v>
      </c>
      <c r="C63" s="4" t="s">
        <v>101</v>
      </c>
      <c r="D63" s="118" t="s">
        <v>223</v>
      </c>
      <c r="E63" s="4" t="s">
        <v>204</v>
      </c>
      <c r="F63" s="4">
        <v>2</v>
      </c>
      <c r="G63" s="4"/>
      <c r="H63" s="116"/>
      <c r="I63" s="4" t="s">
        <v>24</v>
      </c>
      <c r="J63" s="4"/>
      <c r="K63" s="101" t="s">
        <v>28</v>
      </c>
    </row>
    <row r="64" ht="14.25" spans="1:11">
      <c r="A64" s="4">
        <v>63</v>
      </c>
      <c r="B64" s="118" t="s">
        <v>221</v>
      </c>
      <c r="C64" s="4" t="s">
        <v>101</v>
      </c>
      <c r="D64" s="118" t="s">
        <v>224</v>
      </c>
      <c r="E64" s="4" t="s">
        <v>204</v>
      </c>
      <c r="F64" s="4">
        <v>2</v>
      </c>
      <c r="G64" s="4"/>
      <c r="H64" s="116"/>
      <c r="I64" s="4" t="s">
        <v>24</v>
      </c>
      <c r="J64" s="4"/>
      <c r="K64" s="101" t="s">
        <v>28</v>
      </c>
    </row>
    <row r="65" ht="14.25" spans="1:11">
      <c r="A65" s="4">
        <v>64</v>
      </c>
      <c r="B65" s="9" t="s">
        <v>225</v>
      </c>
      <c r="C65" s="4" t="s">
        <v>101</v>
      </c>
      <c r="D65" s="4" t="s">
        <v>226</v>
      </c>
      <c r="E65" s="4" t="s">
        <v>227</v>
      </c>
      <c r="F65" s="4">
        <v>20</v>
      </c>
      <c r="G65" s="117"/>
      <c r="H65" s="116"/>
      <c r="I65" s="4" t="s">
        <v>228</v>
      </c>
      <c r="J65" s="4"/>
      <c r="K65" s="101" t="s">
        <v>25</v>
      </c>
    </row>
    <row r="66" ht="14.25" spans="1:11">
      <c r="A66" s="4">
        <v>65</v>
      </c>
      <c r="B66" s="118" t="s">
        <v>229</v>
      </c>
      <c r="C66" s="4" t="s">
        <v>101</v>
      </c>
      <c r="D66" s="118" t="s">
        <v>230</v>
      </c>
      <c r="E66" s="4" t="s">
        <v>231</v>
      </c>
      <c r="F66" s="4">
        <v>6</v>
      </c>
      <c r="G66" s="4"/>
      <c r="H66" s="116"/>
      <c r="I66" s="4" t="s">
        <v>24</v>
      </c>
      <c r="J66" s="4"/>
      <c r="K66" s="101" t="s">
        <v>28</v>
      </c>
    </row>
    <row r="67" ht="14.25" spans="1:11">
      <c r="A67" s="4">
        <v>66</v>
      </c>
      <c r="B67" s="4" t="s">
        <v>232</v>
      </c>
      <c r="C67" s="4" t="s">
        <v>101</v>
      </c>
      <c r="D67" s="9" t="s">
        <v>233</v>
      </c>
      <c r="E67" s="25" t="s">
        <v>188</v>
      </c>
      <c r="F67" s="10">
        <v>15</v>
      </c>
      <c r="G67" s="10"/>
      <c r="H67" s="116"/>
      <c r="I67" s="4" t="s">
        <v>52</v>
      </c>
      <c r="J67" s="9"/>
      <c r="K67" s="101" t="s">
        <v>53</v>
      </c>
    </row>
    <row r="68" ht="14.25" spans="1:11">
      <c r="A68" s="4">
        <v>67</v>
      </c>
      <c r="B68" s="9" t="s">
        <v>234</v>
      </c>
      <c r="C68" s="9" t="s">
        <v>101</v>
      </c>
      <c r="D68" s="9" t="s">
        <v>235</v>
      </c>
      <c r="E68" s="9" t="s">
        <v>116</v>
      </c>
      <c r="F68" s="9">
        <v>4</v>
      </c>
      <c r="G68" s="9"/>
      <c r="H68" s="116"/>
      <c r="I68" s="4" t="s">
        <v>236</v>
      </c>
      <c r="J68" s="4"/>
      <c r="K68" s="101" t="s">
        <v>25</v>
      </c>
    </row>
    <row r="69" ht="14.25" spans="1:11">
      <c r="A69" s="4">
        <v>68</v>
      </c>
      <c r="B69" s="4" t="s">
        <v>237</v>
      </c>
      <c r="C69" s="4" t="s">
        <v>101</v>
      </c>
      <c r="D69" s="9" t="s">
        <v>238</v>
      </c>
      <c r="E69" s="25" t="s">
        <v>20</v>
      </c>
      <c r="F69" s="10">
        <v>1</v>
      </c>
      <c r="G69" s="10"/>
      <c r="H69" s="116"/>
      <c r="I69" s="4" t="s">
        <v>68</v>
      </c>
      <c r="J69" s="9"/>
      <c r="K69" s="101" t="s">
        <v>53</v>
      </c>
    </row>
    <row r="70" ht="14.25" spans="1:11">
      <c r="A70" s="4">
        <v>69</v>
      </c>
      <c r="B70" s="4" t="s">
        <v>239</v>
      </c>
      <c r="C70" s="4" t="s">
        <v>91</v>
      </c>
      <c r="D70" s="4" t="s">
        <v>240</v>
      </c>
      <c r="E70" s="4" t="s">
        <v>116</v>
      </c>
      <c r="F70" s="4">
        <v>3</v>
      </c>
      <c r="G70" s="116"/>
      <c r="H70" s="117"/>
      <c r="I70" s="4" t="s">
        <v>128</v>
      </c>
      <c r="J70" s="4"/>
      <c r="K70" s="101" t="s">
        <v>53</v>
      </c>
    </row>
    <row r="71" ht="14.25" spans="1:11">
      <c r="A71" s="4">
        <v>70</v>
      </c>
      <c r="B71" s="9" t="s">
        <v>241</v>
      </c>
      <c r="C71" s="9" t="s">
        <v>101</v>
      </c>
      <c r="D71" s="9" t="s">
        <v>242</v>
      </c>
      <c r="E71" s="9" t="s">
        <v>116</v>
      </c>
      <c r="F71" s="9">
        <v>20</v>
      </c>
      <c r="G71" s="48"/>
      <c r="H71" s="116"/>
      <c r="I71" s="9" t="s">
        <v>128</v>
      </c>
      <c r="J71" s="9"/>
      <c r="K71" s="30" t="s">
        <v>53</v>
      </c>
    </row>
    <row r="72" ht="14.25" spans="1:11">
      <c r="A72" s="4">
        <v>71</v>
      </c>
      <c r="B72" s="9" t="s">
        <v>241</v>
      </c>
      <c r="C72" s="9" t="s">
        <v>101</v>
      </c>
      <c r="D72" s="9" t="s">
        <v>243</v>
      </c>
      <c r="E72" s="9" t="s">
        <v>116</v>
      </c>
      <c r="F72" s="9">
        <v>5</v>
      </c>
      <c r="G72" s="48"/>
      <c r="H72" s="116"/>
      <c r="I72" s="9" t="s">
        <v>128</v>
      </c>
      <c r="J72" s="9"/>
      <c r="K72" s="30" t="s">
        <v>53</v>
      </c>
    </row>
    <row r="73" ht="14.25" spans="1:11">
      <c r="A73" s="4">
        <v>72</v>
      </c>
      <c r="B73" s="9" t="s">
        <v>241</v>
      </c>
      <c r="C73" s="9" t="s">
        <v>101</v>
      </c>
      <c r="D73" s="9" t="s">
        <v>244</v>
      </c>
      <c r="E73" s="9" t="s">
        <v>116</v>
      </c>
      <c r="F73" s="9">
        <v>5</v>
      </c>
      <c r="G73" s="48"/>
      <c r="H73" s="116"/>
      <c r="I73" s="9" t="s">
        <v>128</v>
      </c>
      <c r="J73" s="9"/>
      <c r="K73" s="30" t="s">
        <v>53</v>
      </c>
    </row>
    <row r="74" ht="14.25" spans="1:11">
      <c r="A74" s="4">
        <v>73</v>
      </c>
      <c r="B74" s="9" t="s">
        <v>241</v>
      </c>
      <c r="C74" s="9" t="s">
        <v>101</v>
      </c>
      <c r="D74" s="9" t="s">
        <v>245</v>
      </c>
      <c r="E74" s="9" t="s">
        <v>116</v>
      </c>
      <c r="F74" s="9">
        <v>5</v>
      </c>
      <c r="G74" s="48"/>
      <c r="H74" s="116"/>
      <c r="I74" s="9" t="s">
        <v>128</v>
      </c>
      <c r="J74" s="9"/>
      <c r="K74" s="30" t="s">
        <v>53</v>
      </c>
    </row>
    <row r="75" ht="14.25" spans="1:11">
      <c r="A75" s="4">
        <v>74</v>
      </c>
      <c r="B75" s="4" t="s">
        <v>246</v>
      </c>
      <c r="C75" s="4" t="s">
        <v>101</v>
      </c>
      <c r="D75" s="9" t="s">
        <v>247</v>
      </c>
      <c r="E75" s="25" t="s">
        <v>116</v>
      </c>
      <c r="F75" s="10">
        <v>22</v>
      </c>
      <c r="G75" s="10"/>
      <c r="H75" s="116"/>
      <c r="I75" s="4" t="s">
        <v>38</v>
      </c>
      <c r="J75" s="9"/>
      <c r="K75" s="101" t="s">
        <v>76</v>
      </c>
    </row>
    <row r="76" ht="14.25" spans="1:11">
      <c r="A76" s="4">
        <v>75</v>
      </c>
      <c r="B76" s="4" t="s">
        <v>248</v>
      </c>
      <c r="C76" s="4" t="s">
        <v>101</v>
      </c>
      <c r="D76" s="9" t="s">
        <v>249</v>
      </c>
      <c r="E76" s="25" t="s">
        <v>103</v>
      </c>
      <c r="F76" s="10">
        <v>2</v>
      </c>
      <c r="G76" s="10"/>
      <c r="H76" s="116"/>
      <c r="I76" s="4" t="s">
        <v>104</v>
      </c>
      <c r="J76" s="9"/>
      <c r="K76" s="101" t="s">
        <v>53</v>
      </c>
    </row>
    <row r="77" ht="14.25" spans="1:11">
      <c r="A77" s="4">
        <v>76</v>
      </c>
      <c r="B77" s="9" t="s">
        <v>250</v>
      </c>
      <c r="C77" s="9" t="s">
        <v>101</v>
      </c>
      <c r="D77" s="9" t="s">
        <v>251</v>
      </c>
      <c r="E77" s="9" t="s">
        <v>252</v>
      </c>
      <c r="F77" s="9">
        <v>2000</v>
      </c>
      <c r="G77" s="15"/>
      <c r="H77" s="116"/>
      <c r="I77" s="9" t="s">
        <v>253</v>
      </c>
      <c r="J77" s="9"/>
      <c r="K77" s="30" t="s">
        <v>53</v>
      </c>
    </row>
    <row r="78" ht="14.25" spans="1:11">
      <c r="A78" s="4">
        <v>77</v>
      </c>
      <c r="B78" s="9" t="s">
        <v>254</v>
      </c>
      <c r="C78" s="9" t="s">
        <v>101</v>
      </c>
      <c r="D78" s="9" t="s">
        <v>251</v>
      </c>
      <c r="E78" s="9" t="s">
        <v>252</v>
      </c>
      <c r="F78" s="9">
        <v>12000</v>
      </c>
      <c r="G78" s="15"/>
      <c r="H78" s="116"/>
      <c r="I78" s="9" t="s">
        <v>253</v>
      </c>
      <c r="J78" s="9"/>
      <c r="K78" s="30" t="s">
        <v>53</v>
      </c>
    </row>
    <row r="79" ht="14.25" spans="1:11">
      <c r="A79" s="4">
        <v>78</v>
      </c>
      <c r="B79" s="4" t="s">
        <v>255</v>
      </c>
      <c r="C79" s="4" t="s">
        <v>101</v>
      </c>
      <c r="D79" s="9" t="s">
        <v>256</v>
      </c>
      <c r="E79" s="25" t="s">
        <v>20</v>
      </c>
      <c r="F79" s="10">
        <v>6</v>
      </c>
      <c r="G79" s="10"/>
      <c r="H79" s="116"/>
      <c r="I79" s="4" t="s">
        <v>68</v>
      </c>
      <c r="J79" s="9"/>
      <c r="K79" s="101" t="s">
        <v>53</v>
      </c>
    </row>
    <row r="80" ht="28.5" spans="1:11">
      <c r="A80" s="4">
        <v>79</v>
      </c>
      <c r="B80" s="4" t="s">
        <v>257</v>
      </c>
      <c r="C80" s="4" t="s">
        <v>101</v>
      </c>
      <c r="D80" s="9" t="s">
        <v>258</v>
      </c>
      <c r="E80" s="25" t="s">
        <v>20</v>
      </c>
      <c r="F80" s="10">
        <v>5</v>
      </c>
      <c r="G80" s="10"/>
      <c r="H80" s="116"/>
      <c r="I80" s="4" t="s">
        <v>52</v>
      </c>
      <c r="J80" s="9"/>
      <c r="K80" s="101" t="s">
        <v>53</v>
      </c>
    </row>
    <row r="81" ht="14.25" spans="1:11">
      <c r="A81" s="4">
        <v>80</v>
      </c>
      <c r="B81" s="4" t="s">
        <v>259</v>
      </c>
      <c r="C81" s="4" t="s">
        <v>101</v>
      </c>
      <c r="D81" s="9" t="s">
        <v>260</v>
      </c>
      <c r="E81" s="25" t="s">
        <v>20</v>
      </c>
      <c r="F81" s="10">
        <v>2</v>
      </c>
      <c r="G81" s="10"/>
      <c r="H81" s="116"/>
      <c r="I81" s="4" t="s">
        <v>38</v>
      </c>
      <c r="J81" s="9"/>
      <c r="K81" s="101" t="s">
        <v>76</v>
      </c>
    </row>
    <row r="82" ht="14.25" spans="1:11">
      <c r="A82" s="4">
        <v>81</v>
      </c>
      <c r="B82" s="4" t="s">
        <v>261</v>
      </c>
      <c r="C82" s="4" t="s">
        <v>101</v>
      </c>
      <c r="D82" s="9" t="s">
        <v>262</v>
      </c>
      <c r="E82" s="25" t="s">
        <v>227</v>
      </c>
      <c r="F82" s="10">
        <v>30</v>
      </c>
      <c r="G82" s="10"/>
      <c r="H82" s="116"/>
      <c r="I82" s="4" t="s">
        <v>52</v>
      </c>
      <c r="J82" s="9"/>
      <c r="K82" s="101" t="s">
        <v>53</v>
      </c>
    </row>
    <row r="83" ht="14.25" spans="1:11">
      <c r="A83" s="4">
        <v>82</v>
      </c>
      <c r="B83" s="15" t="s">
        <v>263</v>
      </c>
      <c r="C83" s="15" t="s">
        <v>101</v>
      </c>
      <c r="D83" s="15" t="s">
        <v>264</v>
      </c>
      <c r="E83" s="15" t="s">
        <v>20</v>
      </c>
      <c r="F83" s="13">
        <v>40</v>
      </c>
      <c r="G83" s="15"/>
      <c r="H83" s="116"/>
      <c r="I83" s="15" t="s">
        <v>75</v>
      </c>
      <c r="J83" s="9" t="str">
        <f>_xlfn.DISPIMG("ID_2E87142653FE4494A576A02873656398",1)</f>
        <v>=DISPIMG("ID_2E87142653FE4494A576A02873656398",1)</v>
      </c>
      <c r="K83" s="30" t="s">
        <v>53</v>
      </c>
    </row>
    <row r="84" ht="14.25" spans="1:11">
      <c r="A84" s="4">
        <v>83</v>
      </c>
      <c r="B84" s="4" t="s">
        <v>265</v>
      </c>
      <c r="C84" s="4" t="s">
        <v>101</v>
      </c>
      <c r="D84" s="9" t="s">
        <v>266</v>
      </c>
      <c r="E84" s="25" t="s">
        <v>20</v>
      </c>
      <c r="F84" s="10">
        <v>21</v>
      </c>
      <c r="G84" s="10"/>
      <c r="H84" s="116"/>
      <c r="I84" s="4" t="s">
        <v>267</v>
      </c>
      <c r="J84" s="9"/>
      <c r="K84" s="101" t="s">
        <v>35</v>
      </c>
    </row>
    <row r="85" ht="14.25" spans="1:11">
      <c r="A85" s="4">
        <v>84</v>
      </c>
      <c r="B85" s="15" t="s">
        <v>268</v>
      </c>
      <c r="C85" s="15" t="s">
        <v>101</v>
      </c>
      <c r="D85" s="15" t="s">
        <v>269</v>
      </c>
      <c r="E85" s="15" t="s">
        <v>177</v>
      </c>
      <c r="F85" s="13">
        <v>1350</v>
      </c>
      <c r="G85" s="15"/>
      <c r="H85" s="116"/>
      <c r="I85" s="15" t="s">
        <v>270</v>
      </c>
      <c r="J85" s="15"/>
      <c r="K85" s="30" t="s">
        <v>53</v>
      </c>
    </row>
    <row r="86" ht="14.25" spans="1:11">
      <c r="A86" s="4">
        <v>85</v>
      </c>
      <c r="B86" s="4" t="s">
        <v>271</v>
      </c>
      <c r="C86" s="4" t="s">
        <v>101</v>
      </c>
      <c r="D86" s="4" t="s">
        <v>272</v>
      </c>
      <c r="E86" s="4" t="s">
        <v>20</v>
      </c>
      <c r="F86" s="4">
        <v>72</v>
      </c>
      <c r="G86" s="4"/>
      <c r="H86" s="116"/>
      <c r="I86" s="4" t="s">
        <v>273</v>
      </c>
      <c r="J86" s="4"/>
      <c r="K86" s="101" t="s">
        <v>43</v>
      </c>
    </row>
    <row r="87" ht="14.25" spans="1:11">
      <c r="A87" s="4">
        <v>86</v>
      </c>
      <c r="B87" s="4" t="s">
        <v>274</v>
      </c>
      <c r="C87" s="4" t="s">
        <v>101</v>
      </c>
      <c r="D87" s="9" t="s">
        <v>275</v>
      </c>
      <c r="E87" s="25" t="s">
        <v>23</v>
      </c>
      <c r="F87" s="10">
        <v>2</v>
      </c>
      <c r="G87" s="10"/>
      <c r="H87" s="116"/>
      <c r="I87" s="4" t="s">
        <v>68</v>
      </c>
      <c r="J87" s="9"/>
      <c r="K87" s="101" t="s">
        <v>53</v>
      </c>
    </row>
    <row r="88" ht="14.25" spans="1:11">
      <c r="A88" s="4">
        <v>87</v>
      </c>
      <c r="B88" s="4" t="s">
        <v>276</v>
      </c>
      <c r="C88" s="4" t="s">
        <v>101</v>
      </c>
      <c r="D88" s="4" t="s">
        <v>277</v>
      </c>
      <c r="E88" s="4" t="s">
        <v>278</v>
      </c>
      <c r="F88" s="4">
        <v>2</v>
      </c>
      <c r="G88" s="4"/>
      <c r="H88" s="117"/>
      <c r="I88" s="9" t="s">
        <v>279</v>
      </c>
      <c r="J88" s="9"/>
      <c r="K88" s="101" t="s">
        <v>17</v>
      </c>
    </row>
    <row r="89" ht="14.25" spans="1:11">
      <c r="A89" s="4">
        <v>88</v>
      </c>
      <c r="B89" s="4" t="s">
        <v>280</v>
      </c>
      <c r="C89" s="4" t="s">
        <v>101</v>
      </c>
      <c r="D89" s="9" t="s">
        <v>281</v>
      </c>
      <c r="E89" s="25" t="s">
        <v>103</v>
      </c>
      <c r="F89" s="10">
        <v>120</v>
      </c>
      <c r="G89" s="10"/>
      <c r="H89" s="116"/>
      <c r="I89" s="4" t="s">
        <v>104</v>
      </c>
      <c r="J89" s="9"/>
      <c r="K89" s="101" t="s">
        <v>53</v>
      </c>
    </row>
    <row r="90" ht="14.25" spans="1:11">
      <c r="A90" s="4">
        <v>89</v>
      </c>
      <c r="B90" s="9" t="s">
        <v>282</v>
      </c>
      <c r="C90" s="4" t="s">
        <v>101</v>
      </c>
      <c r="D90" s="4" t="s">
        <v>283</v>
      </c>
      <c r="E90" s="9" t="s">
        <v>103</v>
      </c>
      <c r="F90" s="4">
        <v>10</v>
      </c>
      <c r="G90" s="117"/>
      <c r="H90" s="116"/>
      <c r="I90" s="4" t="s">
        <v>228</v>
      </c>
      <c r="J90" s="4"/>
      <c r="K90" s="101" t="s">
        <v>25</v>
      </c>
    </row>
    <row r="91" ht="14.25" spans="1:11">
      <c r="A91" s="4">
        <v>90</v>
      </c>
      <c r="B91" s="4" t="s">
        <v>284</v>
      </c>
      <c r="C91" s="4" t="s">
        <v>101</v>
      </c>
      <c r="D91" s="9"/>
      <c r="E91" s="25" t="s">
        <v>103</v>
      </c>
      <c r="F91" s="10">
        <v>1</v>
      </c>
      <c r="G91" s="10"/>
      <c r="H91" s="116"/>
      <c r="I91" s="4" t="s">
        <v>52</v>
      </c>
      <c r="J91" s="9"/>
      <c r="K91" s="101" t="s">
        <v>53</v>
      </c>
    </row>
    <row r="92" ht="14.25" spans="1:11">
      <c r="A92" s="4">
        <v>91</v>
      </c>
      <c r="B92" s="9" t="s">
        <v>285</v>
      </c>
      <c r="C92" s="9" t="s">
        <v>101</v>
      </c>
      <c r="D92" s="9" t="s">
        <v>286</v>
      </c>
      <c r="E92" s="9" t="s">
        <v>103</v>
      </c>
      <c r="F92" s="9">
        <v>50</v>
      </c>
      <c r="G92" s="11"/>
      <c r="H92" s="116"/>
      <c r="I92" s="9" t="s">
        <v>128</v>
      </c>
      <c r="J92" s="9"/>
      <c r="K92" s="30" t="s">
        <v>35</v>
      </c>
    </row>
    <row r="93" ht="28.5" spans="1:11">
      <c r="A93" s="4">
        <v>92</v>
      </c>
      <c r="B93" s="119" t="s">
        <v>287</v>
      </c>
      <c r="C93" s="119" t="s">
        <v>288</v>
      </c>
      <c r="D93" s="119" t="s">
        <v>289</v>
      </c>
      <c r="E93" s="119" t="s">
        <v>20</v>
      </c>
      <c r="F93" s="119">
        <v>1</v>
      </c>
      <c r="G93" s="119"/>
      <c r="H93" s="116"/>
      <c r="I93" s="119" t="s">
        <v>38</v>
      </c>
      <c r="J93" s="119"/>
      <c r="K93" s="119">
        <v>1</v>
      </c>
    </row>
    <row r="94" ht="14.25" spans="1:11">
      <c r="A94" s="4">
        <v>93</v>
      </c>
      <c r="B94" s="9" t="s">
        <v>290</v>
      </c>
      <c r="C94" s="9" t="s">
        <v>101</v>
      </c>
      <c r="D94" s="9" t="s">
        <v>291</v>
      </c>
      <c r="E94" s="9" t="s">
        <v>292</v>
      </c>
      <c r="F94" s="9">
        <v>300</v>
      </c>
      <c r="G94" s="48"/>
      <c r="H94" s="116"/>
      <c r="I94" s="9" t="s">
        <v>128</v>
      </c>
      <c r="J94" s="9"/>
      <c r="K94" s="30" t="s">
        <v>53</v>
      </c>
    </row>
    <row r="95" ht="14.25" spans="1:11">
      <c r="A95" s="4">
        <v>94</v>
      </c>
      <c r="B95" s="9" t="s">
        <v>290</v>
      </c>
      <c r="C95" s="9" t="s">
        <v>101</v>
      </c>
      <c r="D95" s="9" t="s">
        <v>293</v>
      </c>
      <c r="E95" s="9" t="s">
        <v>292</v>
      </c>
      <c r="F95" s="9">
        <v>300</v>
      </c>
      <c r="G95" s="48"/>
      <c r="H95" s="116"/>
      <c r="I95" s="9" t="s">
        <v>128</v>
      </c>
      <c r="J95" s="9"/>
      <c r="K95" s="30" t="s">
        <v>53</v>
      </c>
    </row>
    <row r="96" ht="14.25" spans="1:11">
      <c r="A96" s="4">
        <v>95</v>
      </c>
      <c r="B96" s="4" t="s">
        <v>294</v>
      </c>
      <c r="C96" s="4" t="s">
        <v>101</v>
      </c>
      <c r="D96" s="4" t="s">
        <v>295</v>
      </c>
      <c r="E96" s="4" t="s">
        <v>296</v>
      </c>
      <c r="F96" s="4">
        <v>20</v>
      </c>
      <c r="G96" s="116"/>
      <c r="H96" s="117"/>
      <c r="I96" s="4" t="s">
        <v>128</v>
      </c>
      <c r="J96" s="4" t="str">
        <f>_xlfn.DISPIMG("ID_2B1815472E6E47EBBA32CFD14CDF64D7",1)</f>
        <v>=DISPIMG("ID_2B1815472E6E47EBBA32CFD14CDF64D7",1)</v>
      </c>
      <c r="K96" s="101" t="s">
        <v>53</v>
      </c>
    </row>
    <row r="97" ht="14.25" spans="1:11">
      <c r="A97" s="4">
        <v>96</v>
      </c>
      <c r="B97" s="4" t="s">
        <v>297</v>
      </c>
      <c r="C97" s="4" t="s">
        <v>101</v>
      </c>
      <c r="D97" s="9" t="s">
        <v>298</v>
      </c>
      <c r="E97" s="25" t="s">
        <v>116</v>
      </c>
      <c r="F97" s="10">
        <v>35</v>
      </c>
      <c r="G97" s="10"/>
      <c r="H97" s="116"/>
      <c r="I97" s="4" t="s">
        <v>38</v>
      </c>
      <c r="J97" s="9"/>
      <c r="K97" s="101" t="s">
        <v>76</v>
      </c>
    </row>
    <row r="98" ht="14.25" spans="1:11">
      <c r="A98" s="4">
        <v>97</v>
      </c>
      <c r="B98" s="4" t="s">
        <v>297</v>
      </c>
      <c r="C98" s="4" t="s">
        <v>101</v>
      </c>
      <c r="D98" s="9" t="s">
        <v>299</v>
      </c>
      <c r="E98" s="25" t="s">
        <v>116</v>
      </c>
      <c r="F98" s="10">
        <v>36</v>
      </c>
      <c r="G98" s="10"/>
      <c r="H98" s="116"/>
      <c r="I98" s="4" t="s">
        <v>300</v>
      </c>
      <c r="J98" s="9"/>
      <c r="K98" s="101" t="s">
        <v>76</v>
      </c>
    </row>
    <row r="99" ht="14.25" spans="1:11">
      <c r="A99" s="4">
        <v>98</v>
      </c>
      <c r="B99" s="4" t="s">
        <v>297</v>
      </c>
      <c r="C99" s="4" t="s">
        <v>101</v>
      </c>
      <c r="D99" s="9" t="s">
        <v>301</v>
      </c>
      <c r="E99" s="25" t="s">
        <v>116</v>
      </c>
      <c r="F99" s="10">
        <v>10</v>
      </c>
      <c r="G99" s="10"/>
      <c r="H99" s="116"/>
      <c r="I99" s="4" t="s">
        <v>68</v>
      </c>
      <c r="J99" s="9"/>
      <c r="K99" s="101" t="s">
        <v>53</v>
      </c>
    </row>
    <row r="100" ht="14.25" spans="1:11">
      <c r="A100" s="4">
        <v>99</v>
      </c>
      <c r="B100" s="9" t="s">
        <v>302</v>
      </c>
      <c r="C100" s="9" t="s">
        <v>101</v>
      </c>
      <c r="D100" s="9" t="s">
        <v>303</v>
      </c>
      <c r="E100" s="9" t="s">
        <v>116</v>
      </c>
      <c r="F100" s="9">
        <v>600</v>
      </c>
      <c r="G100" s="9"/>
      <c r="H100" s="116"/>
      <c r="I100" s="9" t="s">
        <v>304</v>
      </c>
      <c r="J100" s="9"/>
      <c r="K100" s="30" t="s">
        <v>25</v>
      </c>
    </row>
    <row r="101" ht="14.25" spans="1:11">
      <c r="A101" s="4">
        <v>100</v>
      </c>
      <c r="B101" s="9" t="s">
        <v>305</v>
      </c>
      <c r="C101" s="4" t="s">
        <v>101</v>
      </c>
      <c r="D101" s="9" t="s">
        <v>306</v>
      </c>
      <c r="E101" s="9" t="s">
        <v>127</v>
      </c>
      <c r="F101" s="9">
        <v>1</v>
      </c>
      <c r="G101" s="9"/>
      <c r="H101" s="117"/>
      <c r="I101" s="9" t="s">
        <v>307</v>
      </c>
      <c r="J101" s="9"/>
      <c r="K101" s="30" t="s">
        <v>25</v>
      </c>
    </row>
    <row r="102" ht="14.25" spans="1:11">
      <c r="A102" s="4">
        <v>101</v>
      </c>
      <c r="B102" s="9" t="s">
        <v>308</v>
      </c>
      <c r="C102" s="4" t="s">
        <v>101</v>
      </c>
      <c r="D102" s="4" t="s">
        <v>309</v>
      </c>
      <c r="E102" s="4" t="s">
        <v>103</v>
      </c>
      <c r="F102" s="4">
        <v>61</v>
      </c>
      <c r="G102" s="4"/>
      <c r="H102" s="116"/>
      <c r="I102" s="4" t="s">
        <v>310</v>
      </c>
      <c r="J102" s="4"/>
      <c r="K102" s="101" t="s">
        <v>43</v>
      </c>
    </row>
    <row r="103" ht="14.25" spans="1:11">
      <c r="A103" s="4">
        <v>102</v>
      </c>
      <c r="B103" s="4" t="s">
        <v>311</v>
      </c>
      <c r="C103" s="4" t="s">
        <v>101</v>
      </c>
      <c r="D103" s="9" t="s">
        <v>312</v>
      </c>
      <c r="E103" s="25" t="s">
        <v>127</v>
      </c>
      <c r="F103" s="10">
        <v>10</v>
      </c>
      <c r="G103" s="10"/>
      <c r="H103" s="116"/>
      <c r="I103" s="4" t="s">
        <v>52</v>
      </c>
      <c r="J103" s="9"/>
      <c r="K103" s="101" t="s">
        <v>53</v>
      </c>
    </row>
    <row r="104" ht="14.25" spans="1:11">
      <c r="A104" s="4">
        <v>103</v>
      </c>
      <c r="B104" s="4" t="s">
        <v>311</v>
      </c>
      <c r="C104" s="4" t="s">
        <v>101</v>
      </c>
      <c r="D104" s="9" t="s">
        <v>201</v>
      </c>
      <c r="E104" s="25" t="s">
        <v>127</v>
      </c>
      <c r="F104" s="10">
        <v>100</v>
      </c>
      <c r="G104" s="10"/>
      <c r="H104" s="116"/>
      <c r="I104" s="4" t="s">
        <v>52</v>
      </c>
      <c r="J104" s="9"/>
      <c r="K104" s="101" t="s">
        <v>53</v>
      </c>
    </row>
    <row r="105" ht="14.25" spans="1:11">
      <c r="A105" s="4">
        <v>104</v>
      </c>
      <c r="B105" s="4" t="s">
        <v>313</v>
      </c>
      <c r="C105" s="4" t="s">
        <v>101</v>
      </c>
      <c r="D105" s="9" t="s">
        <v>314</v>
      </c>
      <c r="E105" s="25" t="s">
        <v>20</v>
      </c>
      <c r="F105" s="10">
        <v>100</v>
      </c>
      <c r="G105" s="10"/>
      <c r="H105" s="116"/>
      <c r="I105" s="4" t="s">
        <v>59</v>
      </c>
      <c r="J105" s="9"/>
      <c r="K105" s="101" t="s">
        <v>43</v>
      </c>
    </row>
    <row r="106" ht="14.25" spans="1:11">
      <c r="A106" s="4">
        <v>105</v>
      </c>
      <c r="B106" s="4" t="s">
        <v>313</v>
      </c>
      <c r="C106" s="4" t="s">
        <v>101</v>
      </c>
      <c r="D106" s="9" t="s">
        <v>315</v>
      </c>
      <c r="E106" s="25" t="s">
        <v>20</v>
      </c>
      <c r="F106" s="10">
        <v>80</v>
      </c>
      <c r="G106" s="10"/>
      <c r="H106" s="116"/>
      <c r="I106" s="4" t="s">
        <v>68</v>
      </c>
      <c r="J106" s="9"/>
      <c r="K106" s="101" t="s">
        <v>53</v>
      </c>
    </row>
    <row r="107" ht="14.25" spans="1:11">
      <c r="A107" s="4">
        <v>106</v>
      </c>
      <c r="B107" s="4" t="s">
        <v>316</v>
      </c>
      <c r="C107" s="4" t="s">
        <v>101</v>
      </c>
      <c r="D107" s="9" t="s">
        <v>317</v>
      </c>
      <c r="E107" s="25" t="s">
        <v>20</v>
      </c>
      <c r="F107" s="10">
        <v>20</v>
      </c>
      <c r="G107" s="10"/>
      <c r="H107" s="116"/>
      <c r="I107" s="4" t="s">
        <v>38</v>
      </c>
      <c r="J107" s="9"/>
      <c r="K107" s="101" t="s">
        <v>35</v>
      </c>
    </row>
    <row r="108" ht="14.25" spans="1:11">
      <c r="A108" s="4">
        <v>107</v>
      </c>
      <c r="B108" s="4" t="s">
        <v>318</v>
      </c>
      <c r="C108" s="4" t="s">
        <v>101</v>
      </c>
      <c r="D108" s="9" t="s">
        <v>319</v>
      </c>
      <c r="E108" s="25" t="s">
        <v>20</v>
      </c>
      <c r="F108" s="10">
        <v>8</v>
      </c>
      <c r="G108" s="10"/>
      <c r="H108" s="116"/>
      <c r="I108" s="4" t="s">
        <v>38</v>
      </c>
      <c r="J108" s="9"/>
      <c r="K108" s="101" t="s">
        <v>43</v>
      </c>
    </row>
    <row r="109" ht="14.25" spans="1:11">
      <c r="A109" s="4">
        <v>108</v>
      </c>
      <c r="B109" s="4" t="s">
        <v>320</v>
      </c>
      <c r="C109" s="4" t="s">
        <v>101</v>
      </c>
      <c r="D109" s="9" t="s">
        <v>321</v>
      </c>
      <c r="E109" s="25" t="s">
        <v>116</v>
      </c>
      <c r="F109" s="10">
        <v>5</v>
      </c>
      <c r="G109" s="10"/>
      <c r="H109" s="116"/>
      <c r="I109" s="4" t="s">
        <v>322</v>
      </c>
      <c r="J109" s="9"/>
      <c r="K109" s="101" t="s">
        <v>35</v>
      </c>
    </row>
    <row r="110" ht="14.25" spans="1:11">
      <c r="A110" s="4">
        <v>109</v>
      </c>
      <c r="B110" s="4" t="s">
        <v>323</v>
      </c>
      <c r="C110" s="4" t="s">
        <v>101</v>
      </c>
      <c r="D110" s="9" t="s">
        <v>324</v>
      </c>
      <c r="E110" s="25" t="s">
        <v>325</v>
      </c>
      <c r="F110" s="10">
        <v>0.5</v>
      </c>
      <c r="G110" s="10"/>
      <c r="H110" s="116"/>
      <c r="I110" s="4" t="s">
        <v>38</v>
      </c>
      <c r="J110" s="9"/>
      <c r="K110" s="101" t="s">
        <v>35</v>
      </c>
    </row>
    <row r="111" ht="14.25" spans="1:11">
      <c r="A111" s="4">
        <v>110</v>
      </c>
      <c r="B111" s="4" t="s">
        <v>326</v>
      </c>
      <c r="C111" s="4" t="s">
        <v>101</v>
      </c>
      <c r="D111" s="9" t="s">
        <v>327</v>
      </c>
      <c r="E111" s="25" t="s">
        <v>103</v>
      </c>
      <c r="F111" s="10">
        <v>34</v>
      </c>
      <c r="G111" s="10"/>
      <c r="H111" s="116"/>
      <c r="I111" s="4" t="s">
        <v>328</v>
      </c>
      <c r="J111" s="9"/>
      <c r="K111" s="101" t="s">
        <v>53</v>
      </c>
    </row>
    <row r="112" ht="14.25" spans="1:11">
      <c r="A112" s="4">
        <v>111</v>
      </c>
      <c r="B112" s="4" t="s">
        <v>329</v>
      </c>
      <c r="C112" s="4" t="s">
        <v>101</v>
      </c>
      <c r="D112" s="9"/>
      <c r="E112" s="25" t="s">
        <v>20</v>
      </c>
      <c r="F112" s="10">
        <v>30</v>
      </c>
      <c r="G112" s="10"/>
      <c r="H112" s="116"/>
      <c r="I112" s="4" t="s">
        <v>38</v>
      </c>
      <c r="J112" s="9"/>
      <c r="K112" s="101" t="s">
        <v>53</v>
      </c>
    </row>
    <row r="113" ht="14.25" spans="1:11">
      <c r="A113" s="4">
        <v>112</v>
      </c>
      <c r="B113" s="9" t="s">
        <v>330</v>
      </c>
      <c r="C113" s="9" t="s">
        <v>101</v>
      </c>
      <c r="D113" s="9" t="s">
        <v>331</v>
      </c>
      <c r="E113" s="9" t="s">
        <v>332</v>
      </c>
      <c r="F113" s="9">
        <v>8</v>
      </c>
      <c r="G113" s="15"/>
      <c r="H113" s="116"/>
      <c r="I113" s="9" t="s">
        <v>253</v>
      </c>
      <c r="J113" s="9"/>
      <c r="K113" s="30" t="s">
        <v>53</v>
      </c>
    </row>
    <row r="114" ht="14.25" spans="1:11">
      <c r="A114" s="4">
        <v>113</v>
      </c>
      <c r="B114" s="9" t="s">
        <v>330</v>
      </c>
      <c r="C114" s="9" t="s">
        <v>101</v>
      </c>
      <c r="D114" s="9" t="s">
        <v>333</v>
      </c>
      <c r="E114" s="9" t="s">
        <v>332</v>
      </c>
      <c r="F114" s="9">
        <v>8</v>
      </c>
      <c r="G114" s="15"/>
      <c r="H114" s="116"/>
      <c r="I114" s="9" t="s">
        <v>253</v>
      </c>
      <c r="J114" s="9"/>
      <c r="K114" s="30" t="s">
        <v>53</v>
      </c>
    </row>
    <row r="115" ht="14.25" spans="1:11">
      <c r="A115" s="4">
        <v>114</v>
      </c>
      <c r="B115" s="15" t="s">
        <v>334</v>
      </c>
      <c r="C115" s="15" t="s">
        <v>101</v>
      </c>
      <c r="D115" s="15" t="s">
        <v>335</v>
      </c>
      <c r="E115" s="15" t="s">
        <v>188</v>
      </c>
      <c r="F115" s="13">
        <v>1</v>
      </c>
      <c r="G115" s="15"/>
      <c r="H115" s="116"/>
      <c r="I115" s="15" t="s">
        <v>75</v>
      </c>
      <c r="J115" s="15"/>
      <c r="K115" s="30" t="s">
        <v>53</v>
      </c>
    </row>
    <row r="116" ht="14.25" spans="1:11">
      <c r="A116" s="4">
        <v>115</v>
      </c>
      <c r="B116" s="4" t="s">
        <v>336</v>
      </c>
      <c r="C116" s="4" t="s">
        <v>101</v>
      </c>
      <c r="D116" s="4" t="s">
        <v>337</v>
      </c>
      <c r="E116" s="4" t="s">
        <v>292</v>
      </c>
      <c r="F116" s="4">
        <v>12</v>
      </c>
      <c r="G116" s="4"/>
      <c r="H116" s="116"/>
      <c r="I116" s="4" t="s">
        <v>24</v>
      </c>
      <c r="J116" s="4"/>
      <c r="K116" s="101" t="s">
        <v>25</v>
      </c>
    </row>
    <row r="117" ht="14.25" spans="1:11">
      <c r="A117" s="4">
        <v>116</v>
      </c>
      <c r="B117" s="4" t="s">
        <v>338</v>
      </c>
      <c r="C117" s="4" t="s">
        <v>101</v>
      </c>
      <c r="D117" s="9" t="s">
        <v>339</v>
      </c>
      <c r="E117" s="25" t="s">
        <v>116</v>
      </c>
      <c r="F117" s="10">
        <v>20</v>
      </c>
      <c r="G117" s="10"/>
      <c r="H117" s="116"/>
      <c r="I117" s="4" t="s">
        <v>59</v>
      </c>
      <c r="J117" s="9"/>
      <c r="K117" s="101" t="s">
        <v>35</v>
      </c>
    </row>
    <row r="118" ht="14.25" spans="1:11">
      <c r="A118" s="4">
        <v>117</v>
      </c>
      <c r="B118" s="4" t="s">
        <v>340</v>
      </c>
      <c r="C118" s="4" t="s">
        <v>101</v>
      </c>
      <c r="D118" s="9"/>
      <c r="E118" s="25" t="s">
        <v>20</v>
      </c>
      <c r="F118" s="10">
        <v>1</v>
      </c>
      <c r="G118" s="10"/>
      <c r="H118" s="116"/>
      <c r="I118" s="4" t="s">
        <v>52</v>
      </c>
      <c r="J118" s="9"/>
      <c r="K118" s="101" t="s">
        <v>53</v>
      </c>
    </row>
    <row r="119" ht="14.25" spans="1:11">
      <c r="A119" s="4">
        <v>118</v>
      </c>
      <c r="B119" s="9" t="s">
        <v>341</v>
      </c>
      <c r="C119" s="9" t="s">
        <v>101</v>
      </c>
      <c r="D119" s="9" t="s">
        <v>342</v>
      </c>
      <c r="E119" s="9" t="s">
        <v>188</v>
      </c>
      <c r="F119" s="9">
        <v>200</v>
      </c>
      <c r="G119" s="15"/>
      <c r="H119" s="116"/>
      <c r="I119" s="9" t="s">
        <v>253</v>
      </c>
      <c r="J119" s="9"/>
      <c r="K119" s="30" t="s">
        <v>17</v>
      </c>
    </row>
    <row r="120" ht="28.5" spans="1:11">
      <c r="A120" s="4">
        <v>119</v>
      </c>
      <c r="B120" s="119" t="s">
        <v>343</v>
      </c>
      <c r="C120" s="119" t="s">
        <v>288</v>
      </c>
      <c r="D120" s="119" t="s">
        <v>344</v>
      </c>
      <c r="E120" s="119" t="s">
        <v>20</v>
      </c>
      <c r="F120" s="119">
        <v>1</v>
      </c>
      <c r="G120" s="119"/>
      <c r="H120" s="116"/>
      <c r="I120" s="119" t="s">
        <v>38</v>
      </c>
      <c r="J120" s="119"/>
      <c r="K120" s="119">
        <v>1</v>
      </c>
    </row>
    <row r="121" ht="14.25" spans="1:11">
      <c r="A121" s="4">
        <v>120</v>
      </c>
      <c r="B121" s="4" t="s">
        <v>345</v>
      </c>
      <c r="C121" s="4" t="s">
        <v>101</v>
      </c>
      <c r="D121" s="9" t="s">
        <v>346</v>
      </c>
      <c r="E121" s="25" t="s">
        <v>296</v>
      </c>
      <c r="F121" s="10">
        <v>50</v>
      </c>
      <c r="G121" s="10"/>
      <c r="H121" s="116"/>
      <c r="I121" s="4" t="s">
        <v>59</v>
      </c>
      <c r="J121" s="9"/>
      <c r="K121" s="101" t="s">
        <v>43</v>
      </c>
    </row>
    <row r="122" ht="14.25" spans="1:11">
      <c r="A122" s="4">
        <v>121</v>
      </c>
      <c r="B122" s="4" t="s">
        <v>347</v>
      </c>
      <c r="C122" s="4" t="s">
        <v>101</v>
      </c>
      <c r="D122" s="9" t="s">
        <v>348</v>
      </c>
      <c r="E122" s="25" t="s">
        <v>116</v>
      </c>
      <c r="F122" s="10">
        <v>4</v>
      </c>
      <c r="G122" s="10"/>
      <c r="H122" s="116"/>
      <c r="I122" s="4" t="s">
        <v>59</v>
      </c>
      <c r="J122" s="9"/>
      <c r="K122" s="101" t="s">
        <v>76</v>
      </c>
    </row>
    <row r="123" ht="14.25" spans="1:11">
      <c r="A123" s="4">
        <v>122</v>
      </c>
      <c r="B123" s="9" t="s">
        <v>349</v>
      </c>
      <c r="C123" s="9" t="s">
        <v>101</v>
      </c>
      <c r="D123" s="9" t="s">
        <v>350</v>
      </c>
      <c r="E123" s="9" t="s">
        <v>103</v>
      </c>
      <c r="F123" s="9">
        <v>154</v>
      </c>
      <c r="G123" s="9"/>
      <c r="H123" s="116"/>
      <c r="I123" s="10" t="s">
        <v>351</v>
      </c>
      <c r="J123" s="4"/>
      <c r="K123" s="30" t="s">
        <v>25</v>
      </c>
    </row>
    <row r="124" ht="14.25" spans="1:11">
      <c r="A124" s="4">
        <v>123</v>
      </c>
      <c r="B124" s="4" t="s">
        <v>352</v>
      </c>
      <c r="C124" s="4" t="s">
        <v>101</v>
      </c>
      <c r="D124" s="9" t="s">
        <v>353</v>
      </c>
      <c r="E124" s="25" t="s">
        <v>296</v>
      </c>
      <c r="F124" s="10">
        <v>4</v>
      </c>
      <c r="G124" s="10"/>
      <c r="H124" s="116"/>
      <c r="I124" s="4" t="s">
        <v>38</v>
      </c>
      <c r="J124" s="9"/>
      <c r="K124" s="101" t="s">
        <v>25</v>
      </c>
    </row>
    <row r="125" ht="14.25" spans="1:11">
      <c r="A125" s="4">
        <v>124</v>
      </c>
      <c r="B125" s="4" t="s">
        <v>354</v>
      </c>
      <c r="C125" s="4" t="s">
        <v>101</v>
      </c>
      <c r="D125" s="9" t="s">
        <v>355</v>
      </c>
      <c r="E125" s="25" t="s">
        <v>20</v>
      </c>
      <c r="F125" s="10">
        <v>5</v>
      </c>
      <c r="G125" s="10"/>
      <c r="H125" s="116"/>
      <c r="I125" s="4" t="s">
        <v>52</v>
      </c>
      <c r="J125" s="9"/>
      <c r="K125" s="101" t="s">
        <v>53</v>
      </c>
    </row>
    <row r="126" ht="14.25" spans="1:11">
      <c r="A126" s="4">
        <v>125</v>
      </c>
      <c r="B126" s="4" t="s">
        <v>356</v>
      </c>
      <c r="C126" s="4" t="s">
        <v>101</v>
      </c>
      <c r="D126" s="9" t="s">
        <v>357</v>
      </c>
      <c r="E126" s="25" t="s">
        <v>103</v>
      </c>
      <c r="F126" s="10">
        <v>38</v>
      </c>
      <c r="G126" s="10"/>
      <c r="H126" s="116"/>
      <c r="I126" s="4" t="s">
        <v>358</v>
      </c>
      <c r="J126" s="9"/>
      <c r="K126" s="101" t="s">
        <v>53</v>
      </c>
    </row>
    <row r="127" ht="14.25" spans="1:11">
      <c r="A127" s="4">
        <v>126</v>
      </c>
      <c r="B127" s="4" t="s">
        <v>356</v>
      </c>
      <c r="C127" s="4" t="s">
        <v>101</v>
      </c>
      <c r="D127" s="9" t="s">
        <v>359</v>
      </c>
      <c r="E127" s="25" t="s">
        <v>103</v>
      </c>
      <c r="F127" s="10">
        <v>50</v>
      </c>
      <c r="G127" s="10"/>
      <c r="H127" s="116"/>
      <c r="I127" s="4" t="s">
        <v>59</v>
      </c>
      <c r="J127" s="9"/>
      <c r="K127" s="101" t="s">
        <v>43</v>
      </c>
    </row>
    <row r="128" ht="14.25" spans="1:11">
      <c r="A128" s="4">
        <v>127</v>
      </c>
      <c r="B128" s="4" t="s">
        <v>356</v>
      </c>
      <c r="C128" s="4" t="s">
        <v>101</v>
      </c>
      <c r="D128" s="9" t="s">
        <v>360</v>
      </c>
      <c r="E128" s="25" t="s">
        <v>103</v>
      </c>
      <c r="F128" s="10">
        <v>20</v>
      </c>
      <c r="G128" s="10"/>
      <c r="H128" s="116"/>
      <c r="I128" s="4" t="s">
        <v>59</v>
      </c>
      <c r="J128" s="9"/>
      <c r="K128" s="101" t="s">
        <v>43</v>
      </c>
    </row>
    <row r="129" ht="14.25" spans="1:11">
      <c r="A129" s="4">
        <v>128</v>
      </c>
      <c r="B129" s="4" t="s">
        <v>356</v>
      </c>
      <c r="C129" s="4" t="s">
        <v>101</v>
      </c>
      <c r="D129" s="9" t="s">
        <v>361</v>
      </c>
      <c r="E129" s="25" t="s">
        <v>103</v>
      </c>
      <c r="F129" s="10">
        <v>10</v>
      </c>
      <c r="G129" s="10"/>
      <c r="H129" s="116"/>
      <c r="I129" s="4" t="s">
        <v>59</v>
      </c>
      <c r="J129" s="9"/>
      <c r="K129" s="101" t="s">
        <v>35</v>
      </c>
    </row>
    <row r="130" ht="14.25" spans="1:11">
      <c r="A130" s="4">
        <v>129</v>
      </c>
      <c r="B130" s="4" t="s">
        <v>356</v>
      </c>
      <c r="C130" s="4" t="s">
        <v>101</v>
      </c>
      <c r="D130" s="9" t="s">
        <v>362</v>
      </c>
      <c r="E130" s="25" t="s">
        <v>103</v>
      </c>
      <c r="F130" s="10">
        <v>10</v>
      </c>
      <c r="G130" s="10"/>
      <c r="H130" s="116"/>
      <c r="I130" s="4" t="s">
        <v>59</v>
      </c>
      <c r="J130" s="9"/>
      <c r="K130" s="101" t="s">
        <v>35</v>
      </c>
    </row>
    <row r="131" ht="14.25" spans="1:11">
      <c r="A131" s="4">
        <v>130</v>
      </c>
      <c r="B131" s="9" t="s">
        <v>363</v>
      </c>
      <c r="C131" s="9" t="s">
        <v>101</v>
      </c>
      <c r="D131" s="9" t="s">
        <v>364</v>
      </c>
      <c r="E131" s="9" t="s">
        <v>103</v>
      </c>
      <c r="F131" s="9">
        <v>4</v>
      </c>
      <c r="G131" s="9"/>
      <c r="H131" s="116"/>
      <c r="I131" s="9" t="s">
        <v>365</v>
      </c>
      <c r="J131" s="9"/>
      <c r="K131" s="30" t="s">
        <v>17</v>
      </c>
    </row>
    <row r="132" ht="14.25" spans="1:11">
      <c r="A132" s="4">
        <v>131</v>
      </c>
      <c r="B132" s="9" t="s">
        <v>363</v>
      </c>
      <c r="C132" s="9" t="s">
        <v>101</v>
      </c>
      <c r="D132" s="9" t="s">
        <v>366</v>
      </c>
      <c r="E132" s="9" t="s">
        <v>103</v>
      </c>
      <c r="F132" s="9">
        <v>4</v>
      </c>
      <c r="G132" s="9"/>
      <c r="H132" s="116"/>
      <c r="I132" s="9" t="s">
        <v>365</v>
      </c>
      <c r="J132" s="9"/>
      <c r="K132" s="30" t="s">
        <v>17</v>
      </c>
    </row>
    <row r="133" ht="14.25" spans="1:11">
      <c r="A133" s="4">
        <v>132</v>
      </c>
      <c r="B133" s="4" t="s">
        <v>367</v>
      </c>
      <c r="C133" s="4" t="s">
        <v>101</v>
      </c>
      <c r="D133" s="9" t="s">
        <v>368</v>
      </c>
      <c r="E133" s="25" t="s">
        <v>20</v>
      </c>
      <c r="F133" s="10">
        <v>10</v>
      </c>
      <c r="G133" s="10"/>
      <c r="H133" s="116"/>
      <c r="I133" s="4" t="s">
        <v>52</v>
      </c>
      <c r="J133" s="9"/>
      <c r="K133" s="101" t="s">
        <v>53</v>
      </c>
    </row>
    <row r="134" ht="14.25" spans="1:11">
      <c r="A134" s="4">
        <v>133</v>
      </c>
      <c r="B134" s="4" t="s">
        <v>369</v>
      </c>
      <c r="C134" s="4" t="s">
        <v>101</v>
      </c>
      <c r="D134" s="9" t="s">
        <v>370</v>
      </c>
      <c r="E134" s="25" t="s">
        <v>20</v>
      </c>
      <c r="F134" s="10">
        <v>1000</v>
      </c>
      <c r="G134" s="10"/>
      <c r="H134" s="116"/>
      <c r="I134" s="4" t="s">
        <v>52</v>
      </c>
      <c r="J134" s="9"/>
      <c r="K134" s="101" t="s">
        <v>53</v>
      </c>
    </row>
    <row r="135" ht="14.25" spans="1:11">
      <c r="A135" s="4">
        <v>134</v>
      </c>
      <c r="B135" s="4" t="s">
        <v>371</v>
      </c>
      <c r="C135" s="4" t="s">
        <v>101</v>
      </c>
      <c r="D135" s="9" t="s">
        <v>372</v>
      </c>
      <c r="E135" s="25" t="s">
        <v>20</v>
      </c>
      <c r="F135" s="10">
        <v>300</v>
      </c>
      <c r="G135" s="10"/>
      <c r="H135" s="116"/>
      <c r="I135" s="4" t="s">
        <v>38</v>
      </c>
      <c r="J135" s="9"/>
      <c r="K135" s="101" t="s">
        <v>53</v>
      </c>
    </row>
    <row r="136" ht="14.25" spans="1:11">
      <c r="A136" s="4">
        <v>135</v>
      </c>
      <c r="B136" s="4" t="s">
        <v>373</v>
      </c>
      <c r="C136" s="4" t="s">
        <v>101</v>
      </c>
      <c r="D136" s="9"/>
      <c r="E136" s="25" t="s">
        <v>20</v>
      </c>
      <c r="F136" s="10">
        <v>40</v>
      </c>
      <c r="G136" s="10"/>
      <c r="H136" s="116"/>
      <c r="I136" s="4" t="s">
        <v>68</v>
      </c>
      <c r="J136" s="9"/>
      <c r="K136" s="101" t="s">
        <v>53</v>
      </c>
    </row>
    <row r="137" ht="14.25" spans="1:11">
      <c r="A137" s="4">
        <v>136</v>
      </c>
      <c r="B137" s="9" t="s">
        <v>374</v>
      </c>
      <c r="C137" s="9" t="s">
        <v>101</v>
      </c>
      <c r="D137" s="9"/>
      <c r="E137" s="9" t="s">
        <v>103</v>
      </c>
      <c r="F137" s="9">
        <v>3</v>
      </c>
      <c r="G137" s="9"/>
      <c r="H137" s="116"/>
      <c r="I137" s="9" t="s">
        <v>34</v>
      </c>
      <c r="J137" s="9"/>
      <c r="K137" s="30" t="s">
        <v>53</v>
      </c>
    </row>
    <row r="138" ht="14.25" spans="1:11">
      <c r="A138" s="4">
        <v>137</v>
      </c>
      <c r="B138" s="4" t="s">
        <v>375</v>
      </c>
      <c r="C138" s="4" t="s">
        <v>101</v>
      </c>
      <c r="D138" s="117" t="s">
        <v>376</v>
      </c>
      <c r="E138" s="117" t="s">
        <v>103</v>
      </c>
      <c r="F138" s="4">
        <v>20</v>
      </c>
      <c r="G138" s="117"/>
      <c r="H138" s="116"/>
      <c r="I138" s="4" t="s">
        <v>16</v>
      </c>
      <c r="J138" s="4"/>
      <c r="K138" s="101" t="s">
        <v>35</v>
      </c>
    </row>
    <row r="139" ht="14.25" spans="1:11">
      <c r="A139" s="4">
        <v>138</v>
      </c>
      <c r="B139" s="4" t="s">
        <v>377</v>
      </c>
      <c r="C139" s="4" t="s">
        <v>101</v>
      </c>
      <c r="D139" s="9" t="s">
        <v>378</v>
      </c>
      <c r="E139" s="25" t="s">
        <v>20</v>
      </c>
      <c r="F139" s="10">
        <v>10</v>
      </c>
      <c r="G139" s="10"/>
      <c r="H139" s="116"/>
      <c r="I139" s="4" t="s">
        <v>38</v>
      </c>
      <c r="J139" s="9"/>
      <c r="K139" s="101" t="s">
        <v>53</v>
      </c>
    </row>
    <row r="140" ht="14.25" spans="1:11">
      <c r="A140" s="4">
        <v>139</v>
      </c>
      <c r="B140" s="9" t="s">
        <v>379</v>
      </c>
      <c r="C140" s="9" t="s">
        <v>101</v>
      </c>
      <c r="D140" s="9" t="s">
        <v>380</v>
      </c>
      <c r="E140" s="9" t="s">
        <v>381</v>
      </c>
      <c r="F140" s="9">
        <v>10</v>
      </c>
      <c r="G140" s="9"/>
      <c r="H140" s="116"/>
      <c r="I140" s="9" t="s">
        <v>365</v>
      </c>
      <c r="J140" s="9"/>
      <c r="K140" s="30" t="s">
        <v>17</v>
      </c>
    </row>
    <row r="141" ht="14.25" spans="1:11">
      <c r="A141" s="4">
        <v>140</v>
      </c>
      <c r="B141" s="4" t="s">
        <v>382</v>
      </c>
      <c r="C141" s="4" t="s">
        <v>101</v>
      </c>
      <c r="D141" s="4" t="s">
        <v>383</v>
      </c>
      <c r="E141" s="4" t="s">
        <v>384</v>
      </c>
      <c r="F141" s="4">
        <v>100</v>
      </c>
      <c r="G141" s="4"/>
      <c r="H141" s="116"/>
      <c r="I141" s="4" t="s">
        <v>24</v>
      </c>
      <c r="J141" s="4"/>
      <c r="K141" s="101" t="s">
        <v>28</v>
      </c>
    </row>
    <row r="142" ht="14.25" spans="1:11">
      <c r="A142" s="4">
        <v>141</v>
      </c>
      <c r="B142" s="4" t="s">
        <v>385</v>
      </c>
      <c r="C142" s="4" t="s">
        <v>101</v>
      </c>
      <c r="D142" s="9" t="s">
        <v>386</v>
      </c>
      <c r="E142" s="25" t="s">
        <v>231</v>
      </c>
      <c r="F142" s="10">
        <v>150</v>
      </c>
      <c r="G142" s="10"/>
      <c r="H142" s="116"/>
      <c r="I142" s="4" t="s">
        <v>104</v>
      </c>
      <c r="J142" s="9"/>
      <c r="K142" s="101" t="s">
        <v>53</v>
      </c>
    </row>
    <row r="143" ht="14.25" spans="1:11">
      <c r="A143" s="4">
        <v>142</v>
      </c>
      <c r="B143" s="4" t="s">
        <v>387</v>
      </c>
      <c r="C143" s="4" t="s">
        <v>91</v>
      </c>
      <c r="D143" s="9" t="s">
        <v>388</v>
      </c>
      <c r="E143" s="25" t="s">
        <v>23</v>
      </c>
      <c r="F143" s="10">
        <v>8</v>
      </c>
      <c r="G143" s="10"/>
      <c r="H143" s="117"/>
      <c r="I143" s="4" t="s">
        <v>68</v>
      </c>
      <c r="J143" s="9"/>
      <c r="K143" s="101" t="s">
        <v>53</v>
      </c>
    </row>
    <row r="144" ht="14.25" spans="1:11">
      <c r="A144" s="4">
        <v>143</v>
      </c>
      <c r="B144" s="4" t="s">
        <v>387</v>
      </c>
      <c r="C144" s="4" t="s">
        <v>91</v>
      </c>
      <c r="D144" s="9" t="s">
        <v>389</v>
      </c>
      <c r="E144" s="25" t="s">
        <v>23</v>
      </c>
      <c r="F144" s="10">
        <v>4</v>
      </c>
      <c r="G144" s="10"/>
      <c r="H144" s="117"/>
      <c r="I144" s="4" t="s">
        <v>68</v>
      </c>
      <c r="J144" s="9"/>
      <c r="K144" s="101" t="s">
        <v>53</v>
      </c>
    </row>
    <row r="145" ht="14.25" spans="1:11">
      <c r="A145" s="4">
        <v>144</v>
      </c>
      <c r="B145" s="4" t="s">
        <v>390</v>
      </c>
      <c r="C145" s="4" t="s">
        <v>101</v>
      </c>
      <c r="D145" s="9" t="s">
        <v>391</v>
      </c>
      <c r="E145" s="25" t="s">
        <v>392</v>
      </c>
      <c r="F145" s="10">
        <v>2</v>
      </c>
      <c r="G145" s="10"/>
      <c r="H145" s="116"/>
      <c r="I145" s="4" t="s">
        <v>38</v>
      </c>
      <c r="J145" s="9"/>
      <c r="K145" s="101" t="s">
        <v>76</v>
      </c>
    </row>
    <row r="146" ht="14.25" spans="1:11">
      <c r="A146" s="4">
        <v>145</v>
      </c>
      <c r="B146" s="4" t="s">
        <v>393</v>
      </c>
      <c r="C146" s="4" t="s">
        <v>101</v>
      </c>
      <c r="D146" s="9" t="s">
        <v>394</v>
      </c>
      <c r="E146" s="25" t="s">
        <v>292</v>
      </c>
      <c r="F146" s="10">
        <v>1</v>
      </c>
      <c r="G146" s="10"/>
      <c r="H146" s="116"/>
      <c r="I146" s="4" t="s">
        <v>38</v>
      </c>
      <c r="J146" s="9"/>
      <c r="K146" s="101" t="s">
        <v>35</v>
      </c>
    </row>
    <row r="147" ht="14.25" spans="1:11">
      <c r="A147" s="4">
        <v>146</v>
      </c>
      <c r="B147" s="4" t="s">
        <v>395</v>
      </c>
      <c r="C147" s="4" t="s">
        <v>101</v>
      </c>
      <c r="D147" s="9" t="s">
        <v>396</v>
      </c>
      <c r="E147" s="25" t="s">
        <v>20</v>
      </c>
      <c r="F147" s="10">
        <v>24</v>
      </c>
      <c r="G147" s="10"/>
      <c r="H147" s="116"/>
      <c r="I147" s="4" t="s">
        <v>59</v>
      </c>
      <c r="J147" s="9"/>
      <c r="K147" s="101" t="s">
        <v>35</v>
      </c>
    </row>
    <row r="148" ht="14.25" spans="1:11">
      <c r="A148" s="4">
        <v>147</v>
      </c>
      <c r="B148" s="9" t="s">
        <v>397</v>
      </c>
      <c r="C148" s="9" t="s">
        <v>101</v>
      </c>
      <c r="D148" s="9" t="s">
        <v>398</v>
      </c>
      <c r="E148" s="9" t="s">
        <v>127</v>
      </c>
      <c r="F148" s="9">
        <v>4</v>
      </c>
      <c r="G148" s="9"/>
      <c r="H148" s="116"/>
      <c r="I148" s="9" t="s">
        <v>365</v>
      </c>
      <c r="J148" s="9"/>
      <c r="K148" s="30" t="s">
        <v>17</v>
      </c>
    </row>
    <row r="149" ht="14.25" spans="1:11">
      <c r="A149" s="4">
        <v>148</v>
      </c>
      <c r="B149" s="9" t="s">
        <v>397</v>
      </c>
      <c r="C149" s="9" t="s">
        <v>101</v>
      </c>
      <c r="D149" s="9" t="s">
        <v>399</v>
      </c>
      <c r="E149" s="9" t="s">
        <v>127</v>
      </c>
      <c r="F149" s="9">
        <v>4</v>
      </c>
      <c r="G149" s="9"/>
      <c r="H149" s="116"/>
      <c r="I149" s="9" t="s">
        <v>365</v>
      </c>
      <c r="J149" s="9"/>
      <c r="K149" s="30" t="s">
        <v>17</v>
      </c>
    </row>
    <row r="150" ht="14.25" spans="1:11">
      <c r="A150" s="4">
        <v>149</v>
      </c>
      <c r="B150" s="4" t="s">
        <v>400</v>
      </c>
      <c r="C150" s="4" t="s">
        <v>101</v>
      </c>
      <c r="D150" s="9" t="s">
        <v>401</v>
      </c>
      <c r="E150" s="25" t="s">
        <v>20</v>
      </c>
      <c r="F150" s="10">
        <v>5</v>
      </c>
      <c r="G150" s="10"/>
      <c r="H150" s="116"/>
      <c r="I150" s="4" t="s">
        <v>38</v>
      </c>
      <c r="J150" s="9"/>
      <c r="K150" s="101" t="s">
        <v>25</v>
      </c>
    </row>
    <row r="151" ht="14.25" spans="1:11">
      <c r="A151" s="4">
        <v>150</v>
      </c>
      <c r="B151" s="4" t="s">
        <v>402</v>
      </c>
      <c r="C151" s="4" t="s">
        <v>101</v>
      </c>
      <c r="D151" s="9" t="s">
        <v>403</v>
      </c>
      <c r="E151" s="25" t="s">
        <v>188</v>
      </c>
      <c r="F151" s="10">
        <v>7</v>
      </c>
      <c r="G151" s="10"/>
      <c r="H151" s="116"/>
      <c r="I151" s="4" t="s">
        <v>38</v>
      </c>
      <c r="J151" s="9"/>
      <c r="K151" s="101" t="s">
        <v>25</v>
      </c>
    </row>
    <row r="152" ht="14.25" spans="1:11">
      <c r="A152" s="4">
        <v>151</v>
      </c>
      <c r="B152" s="9" t="s">
        <v>402</v>
      </c>
      <c r="C152" s="9" t="s">
        <v>101</v>
      </c>
      <c r="D152" s="9" t="s">
        <v>404</v>
      </c>
      <c r="E152" s="9" t="s">
        <v>103</v>
      </c>
      <c r="F152" s="9">
        <v>3</v>
      </c>
      <c r="G152" s="11"/>
      <c r="H152" s="116"/>
      <c r="I152" s="9" t="s">
        <v>148</v>
      </c>
      <c r="J152" s="11"/>
      <c r="K152" s="30" t="s">
        <v>53</v>
      </c>
    </row>
    <row r="153" ht="14.25" spans="1:11">
      <c r="A153" s="4">
        <v>152</v>
      </c>
      <c r="B153" s="9" t="s">
        <v>405</v>
      </c>
      <c r="C153" s="9" t="s">
        <v>101</v>
      </c>
      <c r="D153" s="9" t="s">
        <v>406</v>
      </c>
      <c r="E153" s="9" t="s">
        <v>231</v>
      </c>
      <c r="F153" s="9">
        <v>300</v>
      </c>
      <c r="G153" s="15"/>
      <c r="H153" s="116"/>
      <c r="I153" s="9" t="s">
        <v>253</v>
      </c>
      <c r="J153" s="9"/>
      <c r="K153" s="30" t="s">
        <v>53</v>
      </c>
    </row>
    <row r="154" ht="14.25" spans="1:11">
      <c r="A154" s="4">
        <v>153</v>
      </c>
      <c r="B154" s="9" t="s">
        <v>407</v>
      </c>
      <c r="C154" s="9" t="s">
        <v>101</v>
      </c>
      <c r="D154" s="9" t="s">
        <v>408</v>
      </c>
      <c r="E154" s="9" t="s">
        <v>188</v>
      </c>
      <c r="F154" s="9">
        <v>11800</v>
      </c>
      <c r="G154" s="15"/>
      <c r="H154" s="116"/>
      <c r="I154" s="9" t="s">
        <v>253</v>
      </c>
      <c r="J154" s="9"/>
      <c r="K154" s="30" t="s">
        <v>53</v>
      </c>
    </row>
    <row r="155" ht="14.25" spans="1:11">
      <c r="A155" s="4">
        <v>154</v>
      </c>
      <c r="B155" s="9" t="s">
        <v>407</v>
      </c>
      <c r="C155" s="9" t="s">
        <v>101</v>
      </c>
      <c r="D155" s="9" t="s">
        <v>409</v>
      </c>
      <c r="E155" s="9" t="s">
        <v>188</v>
      </c>
      <c r="F155" s="9">
        <v>11800</v>
      </c>
      <c r="G155" s="15"/>
      <c r="H155" s="116"/>
      <c r="I155" s="9" t="s">
        <v>253</v>
      </c>
      <c r="J155" s="9"/>
      <c r="K155" s="30" t="s">
        <v>53</v>
      </c>
    </row>
    <row r="156" ht="14.25" spans="1:11">
      <c r="A156" s="4">
        <v>155</v>
      </c>
      <c r="B156" s="9" t="s">
        <v>410</v>
      </c>
      <c r="C156" s="9" t="s">
        <v>101</v>
      </c>
      <c r="D156" s="9" t="s">
        <v>411</v>
      </c>
      <c r="E156" s="9" t="s">
        <v>116</v>
      </c>
      <c r="F156" s="9">
        <v>240</v>
      </c>
      <c r="G156" s="15"/>
      <c r="H156" s="116"/>
      <c r="I156" s="9" t="s">
        <v>253</v>
      </c>
      <c r="J156" s="9"/>
      <c r="K156" s="30" t="s">
        <v>53</v>
      </c>
    </row>
    <row r="157" ht="14.25" spans="1:11">
      <c r="A157" s="4">
        <v>156</v>
      </c>
      <c r="B157" s="9" t="s">
        <v>410</v>
      </c>
      <c r="C157" s="9" t="s">
        <v>101</v>
      </c>
      <c r="D157" s="9" t="s">
        <v>412</v>
      </c>
      <c r="E157" s="9" t="s">
        <v>116</v>
      </c>
      <c r="F157" s="9">
        <v>210</v>
      </c>
      <c r="G157" s="15"/>
      <c r="H157" s="116"/>
      <c r="I157" s="9" t="s">
        <v>253</v>
      </c>
      <c r="J157" s="9"/>
      <c r="K157" s="30" t="s">
        <v>53</v>
      </c>
    </row>
    <row r="158" ht="14.25" spans="1:11">
      <c r="A158" s="4">
        <v>157</v>
      </c>
      <c r="B158" s="118" t="s">
        <v>413</v>
      </c>
      <c r="C158" s="4" t="s">
        <v>101</v>
      </c>
      <c r="D158" s="118" t="s">
        <v>414</v>
      </c>
      <c r="E158" s="4" t="s">
        <v>231</v>
      </c>
      <c r="F158" s="4">
        <v>6</v>
      </c>
      <c r="G158" s="4"/>
      <c r="H158" s="116"/>
      <c r="I158" s="4" t="s">
        <v>24</v>
      </c>
      <c r="J158" s="4"/>
      <c r="K158" s="101" t="s">
        <v>28</v>
      </c>
    </row>
    <row r="159" ht="14.25" spans="1:11">
      <c r="A159" s="4">
        <v>158</v>
      </c>
      <c r="B159" s="15" t="s">
        <v>415</v>
      </c>
      <c r="C159" s="15" t="s">
        <v>101</v>
      </c>
      <c r="D159" s="15" t="s">
        <v>416</v>
      </c>
      <c r="E159" s="15" t="s">
        <v>381</v>
      </c>
      <c r="F159" s="13">
        <v>3000</v>
      </c>
      <c r="G159" s="15"/>
      <c r="H159" s="116"/>
      <c r="I159" s="15" t="s">
        <v>75</v>
      </c>
      <c r="J159" s="15"/>
      <c r="K159" s="30" t="s">
        <v>53</v>
      </c>
    </row>
    <row r="160" ht="14.25" spans="1:11">
      <c r="A160" s="4">
        <v>159</v>
      </c>
      <c r="B160" s="15" t="s">
        <v>415</v>
      </c>
      <c r="C160" s="15" t="s">
        <v>101</v>
      </c>
      <c r="D160" s="15" t="s">
        <v>417</v>
      </c>
      <c r="E160" s="15" t="s">
        <v>381</v>
      </c>
      <c r="F160" s="13">
        <v>600</v>
      </c>
      <c r="G160" s="15"/>
      <c r="H160" s="116"/>
      <c r="I160" s="15" t="s">
        <v>75</v>
      </c>
      <c r="J160" s="15"/>
      <c r="K160" s="30" t="s">
        <v>53</v>
      </c>
    </row>
    <row r="161" ht="14.25" spans="1:11">
      <c r="A161" s="4">
        <v>160</v>
      </c>
      <c r="B161" s="15" t="s">
        <v>415</v>
      </c>
      <c r="C161" s="15" t="s">
        <v>101</v>
      </c>
      <c r="D161" s="15" t="s">
        <v>418</v>
      </c>
      <c r="E161" s="15" t="s">
        <v>381</v>
      </c>
      <c r="F161" s="13">
        <v>500</v>
      </c>
      <c r="G161" s="15"/>
      <c r="H161" s="116"/>
      <c r="I161" s="15" t="s">
        <v>75</v>
      </c>
      <c r="J161" s="15"/>
      <c r="K161" s="30" t="s">
        <v>53</v>
      </c>
    </row>
    <row r="162" ht="14.25" spans="1:11">
      <c r="A162" s="4">
        <v>161</v>
      </c>
      <c r="B162" s="15" t="s">
        <v>415</v>
      </c>
      <c r="C162" s="15" t="s">
        <v>101</v>
      </c>
      <c r="D162" s="15" t="s">
        <v>419</v>
      </c>
      <c r="E162" s="15" t="s">
        <v>381</v>
      </c>
      <c r="F162" s="13">
        <v>1000</v>
      </c>
      <c r="G162" s="15"/>
      <c r="H162" s="116"/>
      <c r="I162" s="15" t="s">
        <v>75</v>
      </c>
      <c r="J162" s="15"/>
      <c r="K162" s="30" t="s">
        <v>53</v>
      </c>
    </row>
    <row r="163" ht="14.25" spans="1:11">
      <c r="A163" s="4">
        <v>162</v>
      </c>
      <c r="B163" s="9" t="s">
        <v>420</v>
      </c>
      <c r="C163" s="9" t="s">
        <v>101</v>
      </c>
      <c r="D163" s="120" t="s">
        <v>421</v>
      </c>
      <c r="E163" s="38" t="s">
        <v>20</v>
      </c>
      <c r="F163" s="9">
        <v>20</v>
      </c>
      <c r="G163" s="15"/>
      <c r="H163" s="116"/>
      <c r="I163" s="9" t="s">
        <v>253</v>
      </c>
      <c r="J163" s="9" t="str">
        <f>_xlfn.DISPIMG("ID_ABAFEAD3CCBF4F03BFD2CC0711A9753A",1)</f>
        <v>=DISPIMG("ID_ABAFEAD3CCBF4F03BFD2CC0711A9753A",1)</v>
      </c>
      <c r="K163" s="101" t="s">
        <v>35</v>
      </c>
    </row>
    <row r="164" ht="14.25" spans="1:11">
      <c r="A164" s="4">
        <v>163</v>
      </c>
      <c r="B164" s="9" t="s">
        <v>422</v>
      </c>
      <c r="C164" s="9" t="s">
        <v>101</v>
      </c>
      <c r="D164" s="9" t="s">
        <v>421</v>
      </c>
      <c r="E164" s="38" t="s">
        <v>20</v>
      </c>
      <c r="F164" s="9">
        <v>10</v>
      </c>
      <c r="G164" s="15"/>
      <c r="H164" s="116"/>
      <c r="I164" s="9" t="s">
        <v>253</v>
      </c>
      <c r="J164" s="9"/>
      <c r="K164" s="30" t="s">
        <v>35</v>
      </c>
    </row>
    <row r="165" ht="14.25" spans="1:11">
      <c r="A165" s="4">
        <v>164</v>
      </c>
      <c r="B165" s="9" t="s">
        <v>423</v>
      </c>
      <c r="C165" s="9" t="s">
        <v>101</v>
      </c>
      <c r="D165" s="9" t="s">
        <v>424</v>
      </c>
      <c r="E165" s="38" t="s">
        <v>20</v>
      </c>
      <c r="F165" s="9">
        <v>10</v>
      </c>
      <c r="G165" s="15"/>
      <c r="H165" s="116"/>
      <c r="I165" s="9" t="s">
        <v>253</v>
      </c>
      <c r="J165" s="9"/>
      <c r="K165" s="30" t="s">
        <v>35</v>
      </c>
    </row>
    <row r="166" ht="14.25" spans="1:11">
      <c r="A166" s="4">
        <v>165</v>
      </c>
      <c r="B166" s="9" t="s">
        <v>425</v>
      </c>
      <c r="C166" s="9" t="s">
        <v>101</v>
      </c>
      <c r="D166" s="9" t="s">
        <v>426</v>
      </c>
      <c r="E166" s="38" t="s">
        <v>20</v>
      </c>
      <c r="F166" s="9">
        <v>12</v>
      </c>
      <c r="G166" s="15"/>
      <c r="H166" s="116"/>
      <c r="I166" s="9" t="s">
        <v>253</v>
      </c>
      <c r="J166" s="9"/>
      <c r="K166" s="30" t="s">
        <v>35</v>
      </c>
    </row>
    <row r="167" ht="14.25" spans="1:11">
      <c r="A167" s="4">
        <v>166</v>
      </c>
      <c r="B167" s="9" t="s">
        <v>427</v>
      </c>
      <c r="C167" s="9" t="s">
        <v>101</v>
      </c>
      <c r="D167" s="9" t="s">
        <v>426</v>
      </c>
      <c r="E167" s="38" t="s">
        <v>20</v>
      </c>
      <c r="F167" s="9">
        <v>12</v>
      </c>
      <c r="G167" s="15"/>
      <c r="H167" s="116"/>
      <c r="I167" s="9" t="s">
        <v>253</v>
      </c>
      <c r="J167" s="9"/>
      <c r="K167" s="30" t="s">
        <v>35</v>
      </c>
    </row>
    <row r="168" ht="14.25" spans="1:11">
      <c r="A168" s="4">
        <v>167</v>
      </c>
      <c r="B168" s="9" t="s">
        <v>428</v>
      </c>
      <c r="C168" s="9" t="s">
        <v>101</v>
      </c>
      <c r="D168" s="9" t="s">
        <v>421</v>
      </c>
      <c r="E168" s="38" t="s">
        <v>20</v>
      </c>
      <c r="F168" s="9">
        <v>20</v>
      </c>
      <c r="G168" s="15"/>
      <c r="H168" s="116"/>
      <c r="I168" s="9" t="s">
        <v>253</v>
      </c>
      <c r="J168" s="9" t="str">
        <f>_xlfn.DISPIMG("ID_612FFF4554A241979BE5C7EE8325726D",1)</f>
        <v>=DISPIMG("ID_612FFF4554A241979BE5C7EE8325726D",1)</v>
      </c>
      <c r="K168" s="101" t="s">
        <v>35</v>
      </c>
    </row>
    <row r="169" ht="14.25" spans="1:11">
      <c r="A169" s="4">
        <v>168</v>
      </c>
      <c r="B169" s="9" t="s">
        <v>429</v>
      </c>
      <c r="C169" s="4" t="s">
        <v>101</v>
      </c>
      <c r="D169" s="9" t="s">
        <v>430</v>
      </c>
      <c r="E169" s="9" t="s">
        <v>20</v>
      </c>
      <c r="F169" s="9">
        <v>15</v>
      </c>
      <c r="G169" s="48"/>
      <c r="H169" s="117"/>
      <c r="I169" s="9" t="s">
        <v>128</v>
      </c>
      <c r="J169" s="9"/>
      <c r="K169" s="30" t="s">
        <v>53</v>
      </c>
    </row>
    <row r="170" ht="14.25" spans="1:11">
      <c r="A170" s="4">
        <v>169</v>
      </c>
      <c r="B170" s="9" t="s">
        <v>429</v>
      </c>
      <c r="C170" s="4" t="s">
        <v>101</v>
      </c>
      <c r="D170" s="9" t="s">
        <v>431</v>
      </c>
      <c r="E170" s="9" t="s">
        <v>20</v>
      </c>
      <c r="F170" s="9">
        <v>20</v>
      </c>
      <c r="G170" s="48"/>
      <c r="H170" s="117"/>
      <c r="I170" s="9" t="s">
        <v>128</v>
      </c>
      <c r="J170" s="9"/>
      <c r="K170" s="30" t="s">
        <v>53</v>
      </c>
    </row>
    <row r="171" ht="14.25" spans="1:11">
      <c r="A171" s="4">
        <v>170</v>
      </c>
      <c r="B171" s="9" t="s">
        <v>429</v>
      </c>
      <c r="C171" s="4" t="s">
        <v>101</v>
      </c>
      <c r="D171" s="9" t="s">
        <v>432</v>
      </c>
      <c r="E171" s="9" t="s">
        <v>20</v>
      </c>
      <c r="F171" s="9">
        <v>20</v>
      </c>
      <c r="G171" s="48"/>
      <c r="H171" s="117"/>
      <c r="I171" s="9" t="s">
        <v>128</v>
      </c>
      <c r="J171" s="9"/>
      <c r="K171" s="30" t="s">
        <v>53</v>
      </c>
    </row>
    <row r="172" ht="14.25" spans="1:11">
      <c r="A172" s="4">
        <v>171</v>
      </c>
      <c r="B172" s="4" t="s">
        <v>433</v>
      </c>
      <c r="C172" s="4" t="s">
        <v>101</v>
      </c>
      <c r="D172" s="9" t="s">
        <v>434</v>
      </c>
      <c r="E172" s="25" t="s">
        <v>20</v>
      </c>
      <c r="F172" s="10">
        <v>135</v>
      </c>
      <c r="G172" s="10"/>
      <c r="H172" s="116"/>
      <c r="I172" s="4" t="s">
        <v>38</v>
      </c>
      <c r="J172" s="9"/>
      <c r="K172" s="101" t="s">
        <v>53</v>
      </c>
    </row>
    <row r="173" ht="14.25" spans="1:11">
      <c r="A173" s="4">
        <v>172</v>
      </c>
      <c r="B173" s="9" t="s">
        <v>435</v>
      </c>
      <c r="C173" s="9" t="s">
        <v>101</v>
      </c>
      <c r="D173" s="9" t="s">
        <v>436</v>
      </c>
      <c r="E173" s="38" t="s">
        <v>20</v>
      </c>
      <c r="F173" s="9">
        <v>8</v>
      </c>
      <c r="G173" s="15"/>
      <c r="H173" s="116"/>
      <c r="I173" s="9" t="s">
        <v>253</v>
      </c>
      <c r="J173" s="9"/>
      <c r="K173" s="30" t="s">
        <v>35</v>
      </c>
    </row>
    <row r="174" ht="14.25" spans="1:11">
      <c r="A174" s="4">
        <v>173</v>
      </c>
      <c r="B174" s="9" t="s">
        <v>437</v>
      </c>
      <c r="C174" s="9" t="s">
        <v>101</v>
      </c>
      <c r="D174" s="9" t="s">
        <v>438</v>
      </c>
      <c r="E174" s="38" t="s">
        <v>20</v>
      </c>
      <c r="F174" s="9">
        <v>12</v>
      </c>
      <c r="G174" s="15"/>
      <c r="H174" s="116"/>
      <c r="I174" s="9" t="s">
        <v>253</v>
      </c>
      <c r="J174" s="9"/>
      <c r="K174" s="30" t="s">
        <v>35</v>
      </c>
    </row>
    <row r="175" ht="28.5" spans="1:11">
      <c r="A175" s="4">
        <v>174</v>
      </c>
      <c r="B175" s="9" t="s">
        <v>439</v>
      </c>
      <c r="C175" s="9" t="s">
        <v>101</v>
      </c>
      <c r="D175" s="9" t="s">
        <v>440</v>
      </c>
      <c r="E175" s="38" t="s">
        <v>20</v>
      </c>
      <c r="F175" s="9">
        <v>12</v>
      </c>
      <c r="G175" s="15"/>
      <c r="H175" s="116"/>
      <c r="I175" s="9" t="s">
        <v>253</v>
      </c>
      <c r="J175" s="9"/>
      <c r="K175" s="30" t="s">
        <v>35</v>
      </c>
    </row>
    <row r="176" ht="28.5" spans="1:11">
      <c r="A176" s="4">
        <v>175</v>
      </c>
      <c r="B176" s="9" t="s">
        <v>441</v>
      </c>
      <c r="C176" s="9" t="s">
        <v>101</v>
      </c>
      <c r="D176" s="9" t="s">
        <v>440</v>
      </c>
      <c r="E176" s="38" t="s">
        <v>20</v>
      </c>
      <c r="F176" s="9">
        <v>12</v>
      </c>
      <c r="G176" s="15"/>
      <c r="H176" s="116"/>
      <c r="I176" s="9" t="s">
        <v>253</v>
      </c>
      <c r="J176" s="9"/>
      <c r="K176" s="30" t="s">
        <v>35</v>
      </c>
    </row>
    <row r="177" ht="14.25" spans="1:11">
      <c r="A177" s="4">
        <v>176</v>
      </c>
      <c r="B177" s="9" t="s">
        <v>442</v>
      </c>
      <c r="C177" s="9" t="s">
        <v>101</v>
      </c>
      <c r="D177" s="9" t="s">
        <v>443</v>
      </c>
      <c r="E177" s="9" t="s">
        <v>177</v>
      </c>
      <c r="F177" s="9">
        <v>160</v>
      </c>
      <c r="G177" s="15"/>
      <c r="H177" s="116"/>
      <c r="I177" s="9" t="s">
        <v>253</v>
      </c>
      <c r="J177" s="9"/>
      <c r="K177" s="30" t="s">
        <v>53</v>
      </c>
    </row>
    <row r="178" ht="14.25" spans="1:11">
      <c r="A178" s="4">
        <v>177</v>
      </c>
      <c r="B178" s="9" t="s">
        <v>444</v>
      </c>
      <c r="C178" s="9" t="s">
        <v>101</v>
      </c>
      <c r="D178" s="120" t="s">
        <v>436</v>
      </c>
      <c r="E178" s="38" t="s">
        <v>20</v>
      </c>
      <c r="F178" s="9">
        <v>20</v>
      </c>
      <c r="G178" s="15"/>
      <c r="H178" s="116"/>
      <c r="I178" s="9" t="s">
        <v>253</v>
      </c>
      <c r="J178" s="9" t="str">
        <f>_xlfn.DISPIMG("ID_292EEE5ACD804CBE8B8C436BC574E0AE",1)</f>
        <v>=DISPIMG("ID_292EEE5ACD804CBE8B8C436BC574E0AE",1)</v>
      </c>
      <c r="K178" s="101" t="s">
        <v>35</v>
      </c>
    </row>
    <row r="179" ht="14.25" spans="1:11">
      <c r="A179" s="4">
        <v>178</v>
      </c>
      <c r="B179" s="9" t="s">
        <v>445</v>
      </c>
      <c r="C179" s="9" t="s">
        <v>101</v>
      </c>
      <c r="D179" s="9" t="s">
        <v>446</v>
      </c>
      <c r="E179" s="38" t="s">
        <v>20</v>
      </c>
      <c r="F179" s="9">
        <v>50</v>
      </c>
      <c r="G179" s="15"/>
      <c r="H179" s="116"/>
      <c r="I179" s="9" t="s">
        <v>253</v>
      </c>
      <c r="J179" s="9"/>
      <c r="K179" s="30" t="s">
        <v>35</v>
      </c>
    </row>
    <row r="180" ht="14.25" spans="1:11">
      <c r="A180" s="4">
        <v>179</v>
      </c>
      <c r="B180" s="4" t="s">
        <v>447</v>
      </c>
      <c r="C180" s="4" t="s">
        <v>101</v>
      </c>
      <c r="D180" s="9" t="s">
        <v>448</v>
      </c>
      <c r="E180" s="25" t="s">
        <v>20</v>
      </c>
      <c r="F180" s="10">
        <v>100</v>
      </c>
      <c r="G180" s="10"/>
      <c r="H180" s="116"/>
      <c r="I180" s="4" t="s">
        <v>52</v>
      </c>
      <c r="J180" s="9"/>
      <c r="K180" s="101" t="s">
        <v>53</v>
      </c>
    </row>
    <row r="181" ht="14.25" spans="1:11">
      <c r="A181" s="4">
        <v>180</v>
      </c>
      <c r="B181" s="4" t="s">
        <v>449</v>
      </c>
      <c r="C181" s="4" t="s">
        <v>101</v>
      </c>
      <c r="D181" s="9" t="s">
        <v>450</v>
      </c>
      <c r="E181" s="25" t="s">
        <v>116</v>
      </c>
      <c r="F181" s="10">
        <v>40</v>
      </c>
      <c r="G181" s="10"/>
      <c r="H181" s="116"/>
      <c r="I181" s="4" t="s">
        <v>59</v>
      </c>
      <c r="J181" s="9"/>
      <c r="K181" s="101" t="s">
        <v>25</v>
      </c>
    </row>
    <row r="182" ht="14.25" spans="1:11">
      <c r="A182" s="4">
        <v>181</v>
      </c>
      <c r="B182" s="4" t="s">
        <v>451</v>
      </c>
      <c r="C182" s="4" t="s">
        <v>101</v>
      </c>
      <c r="D182" s="9" t="s">
        <v>452</v>
      </c>
      <c r="E182" s="25" t="s">
        <v>215</v>
      </c>
      <c r="F182" s="10">
        <v>10</v>
      </c>
      <c r="G182" s="10"/>
      <c r="H182" s="116"/>
      <c r="I182" s="4" t="s">
        <v>38</v>
      </c>
      <c r="J182" s="9"/>
      <c r="K182" s="101" t="s">
        <v>53</v>
      </c>
    </row>
    <row r="183" ht="42.75" spans="1:11">
      <c r="A183" s="4">
        <v>182</v>
      </c>
      <c r="B183" s="4" t="s">
        <v>453</v>
      </c>
      <c r="C183" s="4" t="s">
        <v>101</v>
      </c>
      <c r="D183" s="4" t="s">
        <v>454</v>
      </c>
      <c r="E183" s="4" t="s">
        <v>188</v>
      </c>
      <c r="F183" s="4">
        <v>735</v>
      </c>
      <c r="G183" s="4"/>
      <c r="H183" s="116"/>
      <c r="I183" s="9" t="s">
        <v>455</v>
      </c>
      <c r="J183" s="4"/>
      <c r="K183" s="101" t="s">
        <v>25</v>
      </c>
    </row>
    <row r="184" ht="14.25" spans="1:11">
      <c r="A184" s="4">
        <v>183</v>
      </c>
      <c r="B184" s="4" t="s">
        <v>453</v>
      </c>
      <c r="C184" s="4" t="s">
        <v>101</v>
      </c>
      <c r="D184" s="4" t="s">
        <v>456</v>
      </c>
      <c r="E184" s="117" t="s">
        <v>457</v>
      </c>
      <c r="F184" s="4">
        <v>800</v>
      </c>
      <c r="G184" s="4"/>
      <c r="H184" s="116"/>
      <c r="I184" s="4" t="s">
        <v>24</v>
      </c>
      <c r="J184" s="4"/>
      <c r="K184" s="101" t="s">
        <v>53</v>
      </c>
    </row>
    <row r="185" ht="14.25" spans="1:11">
      <c r="A185" s="4">
        <v>184</v>
      </c>
      <c r="B185" s="4" t="s">
        <v>453</v>
      </c>
      <c r="C185" s="4" t="s">
        <v>101</v>
      </c>
      <c r="D185" s="9" t="s">
        <v>458</v>
      </c>
      <c r="E185" s="25" t="s">
        <v>459</v>
      </c>
      <c r="F185" s="10">
        <v>80</v>
      </c>
      <c r="G185" s="10"/>
      <c r="H185" s="116"/>
      <c r="I185" s="4" t="s">
        <v>68</v>
      </c>
      <c r="J185" s="9"/>
      <c r="K185" s="101" t="s">
        <v>53</v>
      </c>
    </row>
    <row r="186" ht="14.25" spans="1:11">
      <c r="A186" s="4">
        <v>185</v>
      </c>
      <c r="B186" s="4" t="s">
        <v>453</v>
      </c>
      <c r="C186" s="9" t="s">
        <v>101</v>
      </c>
      <c r="D186" s="9" t="s">
        <v>460</v>
      </c>
      <c r="E186" s="25" t="s">
        <v>116</v>
      </c>
      <c r="F186" s="10">
        <v>50</v>
      </c>
      <c r="G186" s="10"/>
      <c r="H186" s="116"/>
      <c r="I186" s="4" t="s">
        <v>99</v>
      </c>
      <c r="J186" s="9"/>
      <c r="K186" s="101" t="s">
        <v>53</v>
      </c>
    </row>
    <row r="187" ht="14.25" spans="1:11">
      <c r="A187" s="4">
        <v>186</v>
      </c>
      <c r="B187" s="9" t="s">
        <v>453</v>
      </c>
      <c r="C187" s="9" t="s">
        <v>101</v>
      </c>
      <c r="D187" s="9" t="s">
        <v>461</v>
      </c>
      <c r="E187" s="9" t="s">
        <v>20</v>
      </c>
      <c r="F187" s="9">
        <v>2000</v>
      </c>
      <c r="G187" s="15"/>
      <c r="H187" s="116"/>
      <c r="I187" s="9" t="s">
        <v>253</v>
      </c>
      <c r="J187" s="9"/>
      <c r="K187" s="30" t="s">
        <v>53</v>
      </c>
    </row>
    <row r="188" ht="14.25" spans="1:11">
      <c r="A188" s="4">
        <v>187</v>
      </c>
      <c r="B188" s="4" t="s">
        <v>462</v>
      </c>
      <c r="C188" s="4" t="s">
        <v>101</v>
      </c>
      <c r="D188" s="9" t="s">
        <v>463</v>
      </c>
      <c r="E188" s="25" t="s">
        <v>188</v>
      </c>
      <c r="F188" s="10">
        <v>18</v>
      </c>
      <c r="G188" s="10"/>
      <c r="H188" s="116"/>
      <c r="I188" s="4" t="s">
        <v>104</v>
      </c>
      <c r="J188" s="9"/>
      <c r="K188" s="101" t="s">
        <v>53</v>
      </c>
    </row>
    <row r="189" ht="14.25" spans="1:11">
      <c r="A189" s="4">
        <v>188</v>
      </c>
      <c r="B189" s="4" t="s">
        <v>464</v>
      </c>
      <c r="C189" s="4" t="s">
        <v>101</v>
      </c>
      <c r="D189" s="9" t="s">
        <v>465</v>
      </c>
      <c r="E189" s="25" t="s">
        <v>392</v>
      </c>
      <c r="F189" s="10">
        <v>2</v>
      </c>
      <c r="G189" s="10"/>
      <c r="H189" s="116"/>
      <c r="I189" s="4" t="s">
        <v>52</v>
      </c>
      <c r="J189" s="9"/>
      <c r="K189" s="101" t="s">
        <v>53</v>
      </c>
    </row>
    <row r="190" ht="14.25" spans="1:11">
      <c r="A190" s="4">
        <v>189</v>
      </c>
      <c r="B190" s="4" t="s">
        <v>466</v>
      </c>
      <c r="C190" s="4" t="s">
        <v>101</v>
      </c>
      <c r="D190" s="4" t="s">
        <v>467</v>
      </c>
      <c r="E190" s="4" t="s">
        <v>103</v>
      </c>
      <c r="F190" s="4">
        <v>2</v>
      </c>
      <c r="G190" s="4"/>
      <c r="H190" s="116"/>
      <c r="I190" s="4" t="s">
        <v>24</v>
      </c>
      <c r="J190" s="4"/>
      <c r="K190" s="101" t="s">
        <v>25</v>
      </c>
    </row>
    <row r="191" ht="14.25" spans="1:11">
      <c r="A191" s="4">
        <v>190</v>
      </c>
      <c r="B191" s="4" t="s">
        <v>468</v>
      </c>
      <c r="C191" s="4" t="s">
        <v>101</v>
      </c>
      <c r="D191" s="9" t="s">
        <v>469</v>
      </c>
      <c r="E191" s="25" t="s">
        <v>20</v>
      </c>
      <c r="F191" s="10">
        <v>5</v>
      </c>
      <c r="G191" s="10"/>
      <c r="H191" s="116"/>
      <c r="I191" s="4" t="s">
        <v>38</v>
      </c>
      <c r="J191" s="9"/>
      <c r="K191" s="101" t="s">
        <v>17</v>
      </c>
    </row>
    <row r="192" ht="14.25" spans="1:11">
      <c r="A192" s="4">
        <v>191</v>
      </c>
      <c r="B192" s="4" t="s">
        <v>470</v>
      </c>
      <c r="C192" s="4" t="s">
        <v>101</v>
      </c>
      <c r="D192" s="4" t="s">
        <v>122</v>
      </c>
      <c r="E192" s="117" t="s">
        <v>20</v>
      </c>
      <c r="F192" s="4">
        <v>100</v>
      </c>
      <c r="G192" s="117"/>
      <c r="H192" s="116"/>
      <c r="I192" s="4" t="s">
        <v>228</v>
      </c>
      <c r="J192" s="4"/>
      <c r="K192" s="101" t="s">
        <v>25</v>
      </c>
    </row>
    <row r="193" ht="14.25" spans="1:11">
      <c r="A193" s="4">
        <v>192</v>
      </c>
      <c r="B193" s="4" t="s">
        <v>471</v>
      </c>
      <c r="C193" s="4" t="s">
        <v>101</v>
      </c>
      <c r="D193" s="4" t="s">
        <v>472</v>
      </c>
      <c r="E193" s="4" t="s">
        <v>103</v>
      </c>
      <c r="F193" s="4">
        <v>5</v>
      </c>
      <c r="G193" s="4"/>
      <c r="H193" s="116"/>
      <c r="I193" s="4" t="s">
        <v>273</v>
      </c>
      <c r="J193" s="4"/>
      <c r="K193" s="101" t="s">
        <v>43</v>
      </c>
    </row>
    <row r="194" ht="14.25" spans="1:11">
      <c r="A194" s="4">
        <v>193</v>
      </c>
      <c r="B194" s="4" t="s">
        <v>473</v>
      </c>
      <c r="C194" s="4" t="s">
        <v>101</v>
      </c>
      <c r="D194" s="4" t="s">
        <v>474</v>
      </c>
      <c r="E194" s="4" t="s">
        <v>103</v>
      </c>
      <c r="F194" s="4">
        <v>5</v>
      </c>
      <c r="G194" s="4"/>
      <c r="H194" s="116"/>
      <c r="I194" s="4" t="s">
        <v>273</v>
      </c>
      <c r="J194" s="4"/>
      <c r="K194" s="101" t="s">
        <v>43</v>
      </c>
    </row>
    <row r="195" ht="14.25" spans="1:11">
      <c r="A195" s="4">
        <v>194</v>
      </c>
      <c r="B195" s="9" t="s">
        <v>475</v>
      </c>
      <c r="C195" s="9" t="s">
        <v>101</v>
      </c>
      <c r="D195" s="9" t="s">
        <v>309</v>
      </c>
      <c r="E195" s="9" t="s">
        <v>103</v>
      </c>
      <c r="F195" s="9">
        <v>15</v>
      </c>
      <c r="G195" s="9"/>
      <c r="H195" s="116"/>
      <c r="I195" s="9" t="s">
        <v>365</v>
      </c>
      <c r="J195" s="9"/>
      <c r="K195" s="30" t="s">
        <v>17</v>
      </c>
    </row>
    <row r="196" ht="14.25" spans="1:11">
      <c r="A196" s="4">
        <v>195</v>
      </c>
      <c r="B196" s="9" t="s">
        <v>476</v>
      </c>
      <c r="C196" s="9" t="s">
        <v>101</v>
      </c>
      <c r="D196" s="9" t="s">
        <v>477</v>
      </c>
      <c r="E196" s="9" t="s">
        <v>103</v>
      </c>
      <c r="F196" s="9">
        <v>15</v>
      </c>
      <c r="G196" s="9"/>
      <c r="H196" s="116"/>
      <c r="I196" s="9" t="s">
        <v>365</v>
      </c>
      <c r="J196" s="9"/>
      <c r="K196" s="30" t="s">
        <v>17</v>
      </c>
    </row>
    <row r="197" ht="14.25" spans="1:11">
      <c r="A197" s="4">
        <v>196</v>
      </c>
      <c r="B197" s="9" t="s">
        <v>478</v>
      </c>
      <c r="C197" s="10" t="s">
        <v>101</v>
      </c>
      <c r="D197" s="9" t="s">
        <v>479</v>
      </c>
      <c r="E197" s="9" t="s">
        <v>211</v>
      </c>
      <c r="F197" s="10">
        <v>4</v>
      </c>
      <c r="G197" s="14"/>
      <c r="H197" s="116"/>
      <c r="I197" s="10" t="s">
        <v>38</v>
      </c>
      <c r="J197" s="10"/>
      <c r="K197" s="10"/>
    </row>
    <row r="198" ht="14.25" spans="1:11">
      <c r="A198" s="4">
        <v>197</v>
      </c>
      <c r="B198" s="4" t="s">
        <v>480</v>
      </c>
      <c r="C198" s="9" t="s">
        <v>101</v>
      </c>
      <c r="D198" s="4" t="s">
        <v>481</v>
      </c>
      <c r="E198" s="9" t="s">
        <v>188</v>
      </c>
      <c r="F198" s="9">
        <v>40</v>
      </c>
      <c r="G198" s="9"/>
      <c r="H198" s="116"/>
      <c r="I198" s="4" t="s">
        <v>482</v>
      </c>
      <c r="J198" s="4"/>
      <c r="K198" s="101" t="s">
        <v>25</v>
      </c>
    </row>
    <row r="199" ht="14.25" spans="1:11">
      <c r="A199" s="4">
        <v>198</v>
      </c>
      <c r="B199" s="4" t="s">
        <v>480</v>
      </c>
      <c r="C199" s="4" t="s">
        <v>101</v>
      </c>
      <c r="D199" s="4" t="s">
        <v>483</v>
      </c>
      <c r="E199" s="4" t="s">
        <v>20</v>
      </c>
      <c r="F199" s="4">
        <v>500</v>
      </c>
      <c r="G199" s="4"/>
      <c r="H199" s="116"/>
      <c r="I199" s="4" t="s">
        <v>24</v>
      </c>
      <c r="J199" s="4"/>
      <c r="K199" s="101" t="s">
        <v>25</v>
      </c>
    </row>
    <row r="200" ht="14.25" spans="1:11">
      <c r="A200" s="4">
        <v>199</v>
      </c>
      <c r="B200" s="4" t="s">
        <v>480</v>
      </c>
      <c r="C200" s="4" t="s">
        <v>101</v>
      </c>
      <c r="D200" s="4" t="s">
        <v>456</v>
      </c>
      <c r="E200" s="117" t="s">
        <v>457</v>
      </c>
      <c r="F200" s="4">
        <v>800</v>
      </c>
      <c r="G200" s="4"/>
      <c r="H200" s="116"/>
      <c r="I200" s="4" t="s">
        <v>24</v>
      </c>
      <c r="J200" s="4"/>
      <c r="K200" s="101" t="s">
        <v>53</v>
      </c>
    </row>
    <row r="201" ht="14.25" spans="1:11">
      <c r="A201" s="4">
        <v>200</v>
      </c>
      <c r="B201" s="9" t="s">
        <v>480</v>
      </c>
      <c r="C201" s="4" t="s">
        <v>101</v>
      </c>
      <c r="D201" s="9" t="s">
        <v>484</v>
      </c>
      <c r="E201" s="25" t="s">
        <v>20</v>
      </c>
      <c r="F201" s="10">
        <v>5200</v>
      </c>
      <c r="G201" s="10"/>
      <c r="H201" s="116"/>
      <c r="I201" s="4" t="s">
        <v>485</v>
      </c>
      <c r="J201" s="9"/>
      <c r="K201" s="101" t="s">
        <v>53</v>
      </c>
    </row>
    <row r="202" ht="14.25" spans="1:11">
      <c r="A202" s="4">
        <v>201</v>
      </c>
      <c r="B202" s="9" t="s">
        <v>480</v>
      </c>
      <c r="C202" s="4" t="s">
        <v>101</v>
      </c>
      <c r="D202" s="9" t="s">
        <v>486</v>
      </c>
      <c r="E202" s="25" t="s">
        <v>20</v>
      </c>
      <c r="F202" s="10">
        <v>3000</v>
      </c>
      <c r="G202" s="10"/>
      <c r="H202" s="116"/>
      <c r="I202" s="4" t="s">
        <v>52</v>
      </c>
      <c r="J202" s="9"/>
      <c r="K202" s="101" t="s">
        <v>53</v>
      </c>
    </row>
    <row r="203" ht="14.25" spans="1:11">
      <c r="A203" s="4">
        <v>202</v>
      </c>
      <c r="B203" s="9" t="s">
        <v>480</v>
      </c>
      <c r="C203" s="4" t="s">
        <v>101</v>
      </c>
      <c r="D203" s="9" t="s">
        <v>487</v>
      </c>
      <c r="E203" s="25" t="s">
        <v>20</v>
      </c>
      <c r="F203" s="10">
        <v>500</v>
      </c>
      <c r="G203" s="10"/>
      <c r="H203" s="116"/>
      <c r="I203" s="4" t="s">
        <v>52</v>
      </c>
      <c r="J203" s="9"/>
      <c r="K203" s="101" t="s">
        <v>53</v>
      </c>
    </row>
    <row r="204" ht="14.25" spans="1:11">
      <c r="A204" s="4">
        <v>203</v>
      </c>
      <c r="B204" s="4" t="s">
        <v>480</v>
      </c>
      <c r="C204" s="4" t="s">
        <v>101</v>
      </c>
      <c r="D204" s="9" t="s">
        <v>488</v>
      </c>
      <c r="E204" s="25" t="s">
        <v>188</v>
      </c>
      <c r="F204" s="10">
        <v>15</v>
      </c>
      <c r="G204" s="10"/>
      <c r="H204" s="116"/>
      <c r="I204" s="4" t="s">
        <v>104</v>
      </c>
      <c r="J204" s="9"/>
      <c r="K204" s="101" t="s">
        <v>53</v>
      </c>
    </row>
    <row r="205" ht="14.25" spans="1:11">
      <c r="A205" s="4">
        <v>204</v>
      </c>
      <c r="B205" s="9" t="s">
        <v>480</v>
      </c>
      <c r="C205" s="9" t="s">
        <v>101</v>
      </c>
      <c r="D205" s="9" t="s">
        <v>489</v>
      </c>
      <c r="E205" s="9" t="s">
        <v>20</v>
      </c>
      <c r="F205" s="9">
        <v>1500</v>
      </c>
      <c r="G205" s="15"/>
      <c r="H205" s="116"/>
      <c r="I205" s="9" t="s">
        <v>253</v>
      </c>
      <c r="J205" s="9"/>
      <c r="K205" s="30" t="s">
        <v>53</v>
      </c>
    </row>
    <row r="206" ht="14.25" spans="1:11">
      <c r="A206" s="4">
        <v>205</v>
      </c>
      <c r="B206" s="9" t="s">
        <v>480</v>
      </c>
      <c r="C206" s="9" t="s">
        <v>101</v>
      </c>
      <c r="D206" s="9" t="s">
        <v>490</v>
      </c>
      <c r="E206" s="9" t="s">
        <v>20</v>
      </c>
      <c r="F206" s="9">
        <v>1000</v>
      </c>
      <c r="G206" s="15"/>
      <c r="H206" s="116"/>
      <c r="I206" s="9" t="s">
        <v>253</v>
      </c>
      <c r="J206" s="9"/>
      <c r="K206" s="30" t="s">
        <v>53</v>
      </c>
    </row>
    <row r="207" ht="14.25" spans="1:11">
      <c r="A207" s="4">
        <v>206</v>
      </c>
      <c r="B207" s="9" t="s">
        <v>480</v>
      </c>
      <c r="C207" s="9" t="s">
        <v>101</v>
      </c>
      <c r="D207" s="9" t="s">
        <v>491</v>
      </c>
      <c r="E207" s="9" t="s">
        <v>20</v>
      </c>
      <c r="F207" s="9">
        <v>1000</v>
      </c>
      <c r="G207" s="15"/>
      <c r="H207" s="116"/>
      <c r="I207" s="9" t="s">
        <v>253</v>
      </c>
      <c r="J207" s="9"/>
      <c r="K207" s="30" t="s">
        <v>53</v>
      </c>
    </row>
    <row r="208" ht="14.25" spans="1:11">
      <c r="A208" s="4">
        <v>207</v>
      </c>
      <c r="B208" s="4" t="s">
        <v>492</v>
      </c>
      <c r="C208" s="4" t="s">
        <v>101</v>
      </c>
      <c r="D208" s="9"/>
      <c r="E208" s="25" t="s">
        <v>103</v>
      </c>
      <c r="F208" s="10">
        <v>1</v>
      </c>
      <c r="G208" s="10"/>
      <c r="H208" s="116"/>
      <c r="I208" s="4" t="s">
        <v>52</v>
      </c>
      <c r="J208" s="9"/>
      <c r="K208" s="101" t="s">
        <v>53</v>
      </c>
    </row>
    <row r="209" ht="14.25" spans="1:11">
      <c r="A209" s="4">
        <v>208</v>
      </c>
      <c r="B209" s="4" t="s">
        <v>493</v>
      </c>
      <c r="C209" s="4" t="s">
        <v>101</v>
      </c>
      <c r="D209" s="9" t="s">
        <v>494</v>
      </c>
      <c r="E209" s="25" t="s">
        <v>127</v>
      </c>
      <c r="F209" s="10">
        <v>2</v>
      </c>
      <c r="G209" s="10"/>
      <c r="H209" s="116"/>
      <c r="I209" s="4" t="s">
        <v>38</v>
      </c>
      <c r="J209" s="9"/>
      <c r="K209" s="101" t="s">
        <v>35</v>
      </c>
    </row>
    <row r="210" ht="15" spans="1:11">
      <c r="A210" s="4">
        <v>209</v>
      </c>
      <c r="B210" s="4" t="s">
        <v>495</v>
      </c>
      <c r="C210" s="4" t="s">
        <v>101</v>
      </c>
      <c r="D210" s="9"/>
      <c r="E210" s="25" t="s">
        <v>103</v>
      </c>
      <c r="F210" s="10">
        <v>850</v>
      </c>
      <c r="G210" s="10"/>
      <c r="H210" s="116"/>
      <c r="I210" s="4" t="s">
        <v>496</v>
      </c>
      <c r="J210" s="9"/>
      <c r="K210" s="101" t="s">
        <v>53</v>
      </c>
    </row>
    <row r="211" ht="14.25" spans="1:11">
      <c r="A211" s="4">
        <v>210</v>
      </c>
      <c r="B211" s="9" t="s">
        <v>497</v>
      </c>
      <c r="C211" s="9" t="s">
        <v>101</v>
      </c>
      <c r="D211" s="9" t="s">
        <v>498</v>
      </c>
      <c r="E211" s="9" t="s">
        <v>392</v>
      </c>
      <c r="F211" s="9">
        <v>20</v>
      </c>
      <c r="G211" s="9"/>
      <c r="H211" s="116"/>
      <c r="I211" s="9" t="s">
        <v>365</v>
      </c>
      <c r="J211" s="9"/>
      <c r="K211" s="30" t="s">
        <v>17</v>
      </c>
    </row>
    <row r="212" ht="14.25" spans="1:11">
      <c r="A212" s="4">
        <v>211</v>
      </c>
      <c r="B212" s="4" t="s">
        <v>499</v>
      </c>
      <c r="C212" s="4" t="s">
        <v>101</v>
      </c>
      <c r="D212" s="9" t="s">
        <v>500</v>
      </c>
      <c r="E212" s="25" t="s">
        <v>20</v>
      </c>
      <c r="F212" s="10">
        <v>4</v>
      </c>
      <c r="G212" s="10"/>
      <c r="H212" s="116"/>
      <c r="I212" s="4" t="s">
        <v>38</v>
      </c>
      <c r="J212" s="9"/>
      <c r="K212" s="101" t="s">
        <v>53</v>
      </c>
    </row>
    <row r="213" ht="14.25" spans="1:11">
      <c r="A213" s="4">
        <v>212</v>
      </c>
      <c r="B213" s="15" t="s">
        <v>501</v>
      </c>
      <c r="C213" s="15" t="s">
        <v>101</v>
      </c>
      <c r="D213" s="15" t="s">
        <v>502</v>
      </c>
      <c r="E213" s="15" t="s">
        <v>127</v>
      </c>
      <c r="F213" s="13">
        <v>40</v>
      </c>
      <c r="G213" s="15"/>
      <c r="H213" s="116"/>
      <c r="I213" s="15" t="s">
        <v>75</v>
      </c>
      <c r="J213" s="9" t="str">
        <f>_xlfn.DISPIMG("ID_4B6140D616604E1A8EFD8FFEAE1544E8",1)</f>
        <v>=DISPIMG("ID_4B6140D616604E1A8EFD8FFEAE1544E8",1)</v>
      </c>
      <c r="K213" s="30" t="s">
        <v>53</v>
      </c>
    </row>
    <row r="214" ht="14.25" spans="1:11">
      <c r="A214" s="4">
        <v>213</v>
      </c>
      <c r="B214" s="4" t="s">
        <v>503</v>
      </c>
      <c r="C214" s="4" t="s">
        <v>101</v>
      </c>
      <c r="D214" s="9" t="s">
        <v>504</v>
      </c>
      <c r="E214" s="25" t="s">
        <v>20</v>
      </c>
      <c r="F214" s="10">
        <v>30</v>
      </c>
      <c r="G214" s="10"/>
      <c r="H214" s="116"/>
      <c r="I214" s="4" t="s">
        <v>38</v>
      </c>
      <c r="J214" s="9"/>
      <c r="K214" s="101" t="s">
        <v>25</v>
      </c>
    </row>
    <row r="215" ht="14.25" spans="1:11">
      <c r="A215" s="4">
        <v>214</v>
      </c>
      <c r="B215" s="4" t="s">
        <v>505</v>
      </c>
      <c r="C215" s="4" t="s">
        <v>101</v>
      </c>
      <c r="D215" s="9" t="s">
        <v>506</v>
      </c>
      <c r="E215" s="25" t="s">
        <v>507</v>
      </c>
      <c r="F215" s="10">
        <v>40</v>
      </c>
      <c r="G215" s="10"/>
      <c r="H215" s="116"/>
      <c r="I215" s="4" t="s">
        <v>52</v>
      </c>
      <c r="J215" s="9"/>
      <c r="K215" s="101" t="s">
        <v>53</v>
      </c>
    </row>
    <row r="216" ht="14.25" spans="1:11">
      <c r="A216" s="4">
        <v>215</v>
      </c>
      <c r="B216" s="4" t="s">
        <v>508</v>
      </c>
      <c r="C216" s="4" t="s">
        <v>101</v>
      </c>
      <c r="D216" s="4" t="s">
        <v>509</v>
      </c>
      <c r="E216" s="4" t="s">
        <v>510</v>
      </c>
      <c r="F216" s="4">
        <v>800</v>
      </c>
      <c r="G216" s="4"/>
      <c r="H216" s="116"/>
      <c r="I216" s="4" t="s">
        <v>273</v>
      </c>
      <c r="J216" s="4"/>
      <c r="K216" s="101" t="s">
        <v>43</v>
      </c>
    </row>
    <row r="217" ht="14.25" spans="1:11">
      <c r="A217" s="4">
        <v>216</v>
      </c>
      <c r="B217" s="9" t="s">
        <v>511</v>
      </c>
      <c r="C217" s="9" t="s">
        <v>101</v>
      </c>
      <c r="D217" s="9" t="s">
        <v>512</v>
      </c>
      <c r="E217" s="9" t="s">
        <v>20</v>
      </c>
      <c r="F217" s="9">
        <v>4</v>
      </c>
      <c r="G217" s="15"/>
      <c r="H217" s="116"/>
      <c r="I217" s="9" t="s">
        <v>253</v>
      </c>
      <c r="J217" s="9"/>
      <c r="K217" s="30" t="s">
        <v>53</v>
      </c>
    </row>
    <row r="218" ht="14.25" spans="1:11">
      <c r="A218" s="4">
        <v>217</v>
      </c>
      <c r="B218" s="9" t="s">
        <v>513</v>
      </c>
      <c r="C218" s="9" t="s">
        <v>101</v>
      </c>
      <c r="D218" s="9" t="s">
        <v>514</v>
      </c>
      <c r="E218" s="4" t="s">
        <v>296</v>
      </c>
      <c r="F218" s="9">
        <v>52</v>
      </c>
      <c r="G218" s="48"/>
      <c r="H218" s="116"/>
      <c r="I218" s="9" t="s">
        <v>515</v>
      </c>
      <c r="J218" s="4"/>
      <c r="K218" s="101" t="s">
        <v>53</v>
      </c>
    </row>
    <row r="219" ht="14.25" spans="1:11">
      <c r="A219" s="4">
        <v>218</v>
      </c>
      <c r="B219" s="4" t="s">
        <v>516</v>
      </c>
      <c r="C219" s="4" t="s">
        <v>101</v>
      </c>
      <c r="D219" s="9" t="s">
        <v>514</v>
      </c>
      <c r="E219" s="25" t="s">
        <v>381</v>
      </c>
      <c r="F219" s="10">
        <v>20</v>
      </c>
      <c r="G219" s="10"/>
      <c r="H219" s="116"/>
      <c r="I219" s="4" t="s">
        <v>38</v>
      </c>
      <c r="J219" s="9"/>
      <c r="K219" s="101" t="s">
        <v>25</v>
      </c>
    </row>
    <row r="220" ht="14.25" spans="1:11">
      <c r="A220" s="4">
        <v>219</v>
      </c>
      <c r="B220" s="4" t="s">
        <v>517</v>
      </c>
      <c r="C220" s="4" t="s">
        <v>101</v>
      </c>
      <c r="D220" s="9" t="s">
        <v>518</v>
      </c>
      <c r="E220" s="25" t="s">
        <v>116</v>
      </c>
      <c r="F220" s="10">
        <v>13</v>
      </c>
      <c r="G220" s="10"/>
      <c r="H220" s="116"/>
      <c r="I220" s="4" t="s">
        <v>519</v>
      </c>
      <c r="J220" s="9"/>
      <c r="K220" s="101" t="s">
        <v>25</v>
      </c>
    </row>
    <row r="221" ht="14.25" spans="1:11">
      <c r="A221" s="4">
        <v>220</v>
      </c>
      <c r="B221" s="4" t="s">
        <v>520</v>
      </c>
      <c r="C221" s="4" t="s">
        <v>101</v>
      </c>
      <c r="D221" s="9" t="s">
        <v>521</v>
      </c>
      <c r="E221" s="25" t="s">
        <v>116</v>
      </c>
      <c r="F221" s="10">
        <v>5</v>
      </c>
      <c r="G221" s="10"/>
      <c r="H221" s="116"/>
      <c r="I221" s="4" t="s">
        <v>38</v>
      </c>
      <c r="J221" s="9"/>
      <c r="K221" s="101" t="s">
        <v>25</v>
      </c>
    </row>
    <row r="222" ht="14.25" spans="1:11">
      <c r="A222" s="4">
        <v>221</v>
      </c>
      <c r="B222" s="4" t="s">
        <v>522</v>
      </c>
      <c r="C222" s="4" t="s">
        <v>101</v>
      </c>
      <c r="D222" s="9" t="s">
        <v>521</v>
      </c>
      <c r="E222" s="25" t="s">
        <v>116</v>
      </c>
      <c r="F222" s="10">
        <v>15</v>
      </c>
      <c r="G222" s="10"/>
      <c r="H222" s="116"/>
      <c r="I222" s="4" t="s">
        <v>104</v>
      </c>
      <c r="J222" s="9"/>
      <c r="K222" s="101" t="s">
        <v>53</v>
      </c>
    </row>
    <row r="223" ht="14.25" spans="1:11">
      <c r="A223" s="4">
        <v>222</v>
      </c>
      <c r="B223" s="9" t="s">
        <v>523</v>
      </c>
      <c r="C223" s="9" t="s">
        <v>101</v>
      </c>
      <c r="D223" s="9" t="s">
        <v>524</v>
      </c>
      <c r="E223" s="9" t="s">
        <v>381</v>
      </c>
      <c r="F223" s="9">
        <v>10</v>
      </c>
      <c r="G223" s="9"/>
      <c r="H223" s="116"/>
      <c r="I223" s="9" t="s">
        <v>365</v>
      </c>
      <c r="J223" s="9"/>
      <c r="K223" s="30" t="s">
        <v>17</v>
      </c>
    </row>
    <row r="224" ht="14.25" spans="1:11">
      <c r="A224" s="4">
        <v>223</v>
      </c>
      <c r="B224" s="4" t="s">
        <v>525</v>
      </c>
      <c r="C224" s="4" t="s">
        <v>101</v>
      </c>
      <c r="D224" s="9" t="s">
        <v>526</v>
      </c>
      <c r="E224" s="25" t="s">
        <v>252</v>
      </c>
      <c r="F224" s="10">
        <v>1</v>
      </c>
      <c r="G224" s="10"/>
      <c r="H224" s="116"/>
      <c r="I224" s="4" t="s">
        <v>38</v>
      </c>
      <c r="J224" s="9"/>
      <c r="K224" s="101" t="s">
        <v>53</v>
      </c>
    </row>
    <row r="225" ht="14.25" spans="1:11">
      <c r="A225" s="4">
        <v>224</v>
      </c>
      <c r="B225" s="4" t="s">
        <v>527</v>
      </c>
      <c r="C225" s="4" t="s">
        <v>101</v>
      </c>
      <c r="D225" s="4" t="s">
        <v>528</v>
      </c>
      <c r="E225" s="4" t="s">
        <v>116</v>
      </c>
      <c r="F225" s="4">
        <v>5</v>
      </c>
      <c r="G225" s="4"/>
      <c r="H225" s="116"/>
      <c r="I225" s="4" t="s">
        <v>273</v>
      </c>
      <c r="J225" s="4"/>
      <c r="K225" s="101" t="s">
        <v>43</v>
      </c>
    </row>
    <row r="226" ht="14.25" spans="1:11">
      <c r="A226" s="4">
        <v>225</v>
      </c>
      <c r="B226" s="4" t="s">
        <v>529</v>
      </c>
      <c r="C226" s="4" t="s">
        <v>101</v>
      </c>
      <c r="D226" s="4" t="s">
        <v>530</v>
      </c>
      <c r="E226" s="4" t="s">
        <v>20</v>
      </c>
      <c r="F226" s="4">
        <v>80</v>
      </c>
      <c r="G226" s="4"/>
      <c r="H226" s="116"/>
      <c r="I226" s="4" t="s">
        <v>24</v>
      </c>
      <c r="J226" s="4"/>
      <c r="K226" s="101" t="s">
        <v>25</v>
      </c>
    </row>
    <row r="227" ht="14.25" spans="1:11">
      <c r="A227" s="4">
        <v>226</v>
      </c>
      <c r="B227" s="4" t="s">
        <v>531</v>
      </c>
      <c r="C227" s="4" t="s">
        <v>101</v>
      </c>
      <c r="D227" s="4" t="s">
        <v>532</v>
      </c>
      <c r="E227" s="4" t="s">
        <v>20</v>
      </c>
      <c r="F227" s="4">
        <v>80</v>
      </c>
      <c r="G227" s="4"/>
      <c r="H227" s="116"/>
      <c r="I227" s="4" t="s">
        <v>24</v>
      </c>
      <c r="J227" s="4"/>
      <c r="K227" s="101" t="s">
        <v>25</v>
      </c>
    </row>
    <row r="228" ht="14.25" spans="1:11">
      <c r="A228" s="4">
        <v>227</v>
      </c>
      <c r="B228" s="4" t="s">
        <v>533</v>
      </c>
      <c r="C228" s="4" t="s">
        <v>101</v>
      </c>
      <c r="D228" s="9" t="s">
        <v>534</v>
      </c>
      <c r="E228" s="4" t="s">
        <v>20</v>
      </c>
      <c r="F228" s="4">
        <v>200</v>
      </c>
      <c r="G228" s="4"/>
      <c r="H228" s="116"/>
      <c r="I228" s="4" t="s">
        <v>273</v>
      </c>
      <c r="J228" s="4"/>
      <c r="K228" s="101" t="s">
        <v>43</v>
      </c>
    </row>
    <row r="229" ht="14.25" spans="1:11">
      <c r="A229" s="4">
        <v>228</v>
      </c>
      <c r="B229" s="9" t="s">
        <v>535</v>
      </c>
      <c r="C229" s="4" t="s">
        <v>101</v>
      </c>
      <c r="D229" s="9" t="s">
        <v>536</v>
      </c>
      <c r="E229" s="9" t="s">
        <v>20</v>
      </c>
      <c r="F229" s="9">
        <v>30</v>
      </c>
      <c r="G229" s="48"/>
      <c r="H229" s="117"/>
      <c r="I229" s="9" t="s">
        <v>128</v>
      </c>
      <c r="J229" s="9"/>
      <c r="K229" s="30" t="s">
        <v>53</v>
      </c>
    </row>
    <row r="230" ht="14.25" spans="1:11">
      <c r="A230" s="4">
        <v>229</v>
      </c>
      <c r="B230" s="4" t="s">
        <v>537</v>
      </c>
      <c r="C230" s="4" t="s">
        <v>101</v>
      </c>
      <c r="D230" s="9"/>
      <c r="E230" s="25" t="s">
        <v>296</v>
      </c>
      <c r="F230" s="10">
        <v>100</v>
      </c>
      <c r="G230" s="10"/>
      <c r="H230" s="116"/>
      <c r="I230" s="4" t="s">
        <v>68</v>
      </c>
      <c r="J230" s="9"/>
      <c r="K230" s="101" t="s">
        <v>53</v>
      </c>
    </row>
    <row r="231" ht="14.25" spans="1:11">
      <c r="A231" s="4">
        <v>230</v>
      </c>
      <c r="B231" s="9" t="s">
        <v>538</v>
      </c>
      <c r="C231" s="15" t="s">
        <v>91</v>
      </c>
      <c r="D231" s="9"/>
      <c r="E231" s="13" t="s">
        <v>539</v>
      </c>
      <c r="F231" s="13">
        <v>15</v>
      </c>
      <c r="G231" s="15"/>
      <c r="H231" s="117"/>
      <c r="I231" s="15" t="s">
        <v>75</v>
      </c>
      <c r="J231" s="9"/>
      <c r="K231" s="30" t="s">
        <v>53</v>
      </c>
    </row>
    <row r="232" ht="14.25" spans="1:11">
      <c r="A232" s="4">
        <v>231</v>
      </c>
      <c r="B232" s="9" t="s">
        <v>540</v>
      </c>
      <c r="C232" s="9" t="s">
        <v>101</v>
      </c>
      <c r="D232" s="9" t="s">
        <v>541</v>
      </c>
      <c r="E232" s="9" t="s">
        <v>20</v>
      </c>
      <c r="F232" s="9">
        <v>20</v>
      </c>
      <c r="G232" s="11"/>
      <c r="H232" s="116"/>
      <c r="I232" s="9" t="s">
        <v>148</v>
      </c>
      <c r="J232" s="11"/>
      <c r="K232" s="30" t="s">
        <v>53</v>
      </c>
    </row>
    <row r="233" ht="14.25" spans="1:11">
      <c r="A233" s="4">
        <v>242</v>
      </c>
      <c r="B233" s="9" t="s">
        <v>542</v>
      </c>
      <c r="C233" s="10" t="s">
        <v>101</v>
      </c>
      <c r="D233" s="9" t="s">
        <v>543</v>
      </c>
      <c r="E233" s="4" t="s">
        <v>211</v>
      </c>
      <c r="F233" s="10">
        <v>4</v>
      </c>
      <c r="G233" s="14"/>
      <c r="H233" s="116"/>
      <c r="I233" s="10" t="s">
        <v>38</v>
      </c>
      <c r="J233" s="10"/>
      <c r="K233" s="10"/>
    </row>
    <row r="234" ht="14.25" spans="1:11">
      <c r="A234" s="4">
        <v>243</v>
      </c>
      <c r="B234" s="4" t="s">
        <v>544</v>
      </c>
      <c r="C234" s="4" t="s">
        <v>91</v>
      </c>
      <c r="D234" s="9" t="s">
        <v>545</v>
      </c>
      <c r="E234" s="25" t="s">
        <v>539</v>
      </c>
      <c r="F234" s="10">
        <v>20</v>
      </c>
      <c r="G234" s="10"/>
      <c r="H234" s="117"/>
      <c r="I234" s="4" t="s">
        <v>99</v>
      </c>
      <c r="J234" s="9"/>
      <c r="K234" s="101" t="s">
        <v>53</v>
      </c>
    </row>
    <row r="235" ht="14.25" spans="1:11">
      <c r="A235" s="4">
        <v>244</v>
      </c>
      <c r="B235" s="9" t="s">
        <v>546</v>
      </c>
      <c r="C235" s="9" t="s">
        <v>101</v>
      </c>
      <c r="D235" s="120" t="s">
        <v>436</v>
      </c>
      <c r="E235" s="38" t="s">
        <v>20</v>
      </c>
      <c r="F235" s="9">
        <v>50</v>
      </c>
      <c r="G235" s="15"/>
      <c r="H235" s="116"/>
      <c r="I235" s="9" t="s">
        <v>253</v>
      </c>
      <c r="J235" s="9" t="str">
        <f>_xlfn.DISPIMG("ID_DBA9E03A7887497B801553D0B10E4090",1)</f>
        <v>=DISPIMG("ID_DBA9E03A7887497B801553D0B10E4090",1)</v>
      </c>
      <c r="K235" s="101" t="s">
        <v>35</v>
      </c>
    </row>
    <row r="236" ht="14.25" spans="1:11">
      <c r="A236" s="4">
        <v>245</v>
      </c>
      <c r="B236" s="9" t="s">
        <v>547</v>
      </c>
      <c r="C236" s="9" t="s">
        <v>101</v>
      </c>
      <c r="D236" s="9" t="s">
        <v>548</v>
      </c>
      <c r="E236" s="9" t="s">
        <v>296</v>
      </c>
      <c r="F236" s="9">
        <v>800</v>
      </c>
      <c r="G236" s="15"/>
      <c r="H236" s="116"/>
      <c r="I236" s="9" t="s">
        <v>253</v>
      </c>
      <c r="J236" s="4" t="str">
        <f>_xlfn.DISPIMG("ID_543D570F13514542BCDF26E81730FC55",1)</f>
        <v>=DISPIMG("ID_543D570F13514542BCDF26E81730FC55",1)</v>
      </c>
      <c r="K236" s="101" t="s">
        <v>35</v>
      </c>
    </row>
    <row r="237" ht="14.25" spans="1:11">
      <c r="A237" s="4">
        <v>246</v>
      </c>
      <c r="B237" s="9" t="s">
        <v>549</v>
      </c>
      <c r="C237" s="10" t="s">
        <v>101</v>
      </c>
      <c r="D237" s="9" t="s">
        <v>550</v>
      </c>
      <c r="E237" s="9" t="s">
        <v>211</v>
      </c>
      <c r="F237" s="10">
        <v>2</v>
      </c>
      <c r="G237" s="14"/>
      <c r="H237" s="116"/>
      <c r="I237" s="10" t="s">
        <v>38</v>
      </c>
      <c r="J237" s="10"/>
      <c r="K237" s="10"/>
    </row>
    <row r="238" ht="14.25" spans="1:11">
      <c r="A238" s="4">
        <v>247</v>
      </c>
      <c r="B238" s="9" t="s">
        <v>549</v>
      </c>
      <c r="C238" s="10" t="s">
        <v>101</v>
      </c>
      <c r="D238" s="9" t="s">
        <v>551</v>
      </c>
      <c r="E238" s="9" t="s">
        <v>211</v>
      </c>
      <c r="F238" s="10">
        <v>3</v>
      </c>
      <c r="G238" s="14"/>
      <c r="H238" s="116"/>
      <c r="I238" s="10" t="s">
        <v>38</v>
      </c>
      <c r="J238" s="10"/>
      <c r="K238" s="10"/>
    </row>
    <row r="239" ht="14.25" spans="1:11">
      <c r="A239" s="4">
        <v>248</v>
      </c>
      <c r="B239" s="4" t="s">
        <v>549</v>
      </c>
      <c r="C239" s="4" t="s">
        <v>101</v>
      </c>
      <c r="D239" s="9" t="s">
        <v>552</v>
      </c>
      <c r="E239" s="25" t="s">
        <v>211</v>
      </c>
      <c r="F239" s="10">
        <v>2</v>
      </c>
      <c r="G239" s="10"/>
      <c r="H239" s="116"/>
      <c r="I239" s="4" t="s">
        <v>38</v>
      </c>
      <c r="J239" s="9"/>
      <c r="K239" s="101" t="s">
        <v>43</v>
      </c>
    </row>
    <row r="240" ht="14.25" spans="1:11">
      <c r="A240" s="4">
        <v>249</v>
      </c>
      <c r="B240" s="4" t="s">
        <v>549</v>
      </c>
      <c r="C240" s="4" t="s">
        <v>101</v>
      </c>
      <c r="D240" s="9" t="s">
        <v>553</v>
      </c>
      <c r="E240" s="25" t="s">
        <v>211</v>
      </c>
      <c r="F240" s="10">
        <v>1</v>
      </c>
      <c r="G240" s="10"/>
      <c r="H240" s="116"/>
      <c r="I240" s="4" t="s">
        <v>38</v>
      </c>
      <c r="J240" s="9"/>
      <c r="K240" s="101" t="s">
        <v>43</v>
      </c>
    </row>
    <row r="241" ht="14.25" spans="1:11">
      <c r="A241" s="4">
        <v>250</v>
      </c>
      <c r="B241" s="4" t="s">
        <v>549</v>
      </c>
      <c r="C241" s="4" t="s">
        <v>101</v>
      </c>
      <c r="D241" s="9" t="s">
        <v>554</v>
      </c>
      <c r="E241" s="25" t="s">
        <v>116</v>
      </c>
      <c r="F241" s="10">
        <v>2</v>
      </c>
      <c r="G241" s="10"/>
      <c r="H241" s="116"/>
      <c r="I241" s="4" t="s">
        <v>38</v>
      </c>
      <c r="J241" s="9"/>
      <c r="K241" s="101" t="s">
        <v>28</v>
      </c>
    </row>
    <row r="242" ht="14.25" spans="1:11">
      <c r="A242" s="4">
        <v>251</v>
      </c>
      <c r="B242" s="4" t="s">
        <v>549</v>
      </c>
      <c r="C242" s="4" t="s">
        <v>101</v>
      </c>
      <c r="D242" s="9" t="s">
        <v>555</v>
      </c>
      <c r="E242" s="25" t="s">
        <v>116</v>
      </c>
      <c r="F242" s="10">
        <v>10</v>
      </c>
      <c r="G242" s="10"/>
      <c r="H242" s="116"/>
      <c r="I242" s="4" t="s">
        <v>59</v>
      </c>
      <c r="J242" s="9"/>
      <c r="K242" s="101" t="s">
        <v>35</v>
      </c>
    </row>
    <row r="243" ht="14.25" spans="1:11">
      <c r="A243" s="4">
        <v>252</v>
      </c>
      <c r="B243" s="4" t="s">
        <v>549</v>
      </c>
      <c r="C243" s="4" t="s">
        <v>101</v>
      </c>
      <c r="D243" s="9" t="s">
        <v>556</v>
      </c>
      <c r="E243" s="25" t="s">
        <v>116</v>
      </c>
      <c r="F243" s="10">
        <v>5</v>
      </c>
      <c r="G243" s="10"/>
      <c r="H243" s="116"/>
      <c r="I243" s="4" t="s">
        <v>557</v>
      </c>
      <c r="J243" s="9"/>
      <c r="K243" s="101" t="s">
        <v>35</v>
      </c>
    </row>
    <row r="244" ht="14.25" spans="1:11">
      <c r="A244" s="4">
        <v>253</v>
      </c>
      <c r="B244" s="4" t="s">
        <v>549</v>
      </c>
      <c r="C244" s="4" t="s">
        <v>101</v>
      </c>
      <c r="D244" s="9" t="s">
        <v>558</v>
      </c>
      <c r="E244" s="25" t="s">
        <v>116</v>
      </c>
      <c r="F244" s="10">
        <v>4</v>
      </c>
      <c r="G244" s="10"/>
      <c r="H244" s="116"/>
      <c r="I244" s="4" t="s">
        <v>104</v>
      </c>
      <c r="J244" s="9"/>
      <c r="K244" s="101" t="s">
        <v>53</v>
      </c>
    </row>
    <row r="245" ht="14.25" spans="1:11">
      <c r="A245" s="4">
        <v>254</v>
      </c>
      <c r="B245" s="4" t="s">
        <v>549</v>
      </c>
      <c r="C245" s="4" t="s">
        <v>101</v>
      </c>
      <c r="D245" s="9" t="s">
        <v>559</v>
      </c>
      <c r="E245" s="25" t="s">
        <v>116</v>
      </c>
      <c r="F245" s="10">
        <v>2</v>
      </c>
      <c r="G245" s="10"/>
      <c r="H245" s="116"/>
      <c r="I245" s="4" t="s">
        <v>104</v>
      </c>
      <c r="J245" s="9"/>
      <c r="K245" s="101" t="s">
        <v>53</v>
      </c>
    </row>
    <row r="246" ht="14.25" spans="1:11">
      <c r="A246" s="4">
        <v>255</v>
      </c>
      <c r="B246" s="4" t="s">
        <v>549</v>
      </c>
      <c r="C246" s="4" t="s">
        <v>101</v>
      </c>
      <c r="D246" s="9" t="s">
        <v>560</v>
      </c>
      <c r="E246" s="25" t="s">
        <v>116</v>
      </c>
      <c r="F246" s="10">
        <v>1</v>
      </c>
      <c r="G246" s="10"/>
      <c r="H246" s="116"/>
      <c r="I246" s="4" t="s">
        <v>104</v>
      </c>
      <c r="J246" s="9"/>
      <c r="K246" s="101" t="s">
        <v>53</v>
      </c>
    </row>
    <row r="247" ht="14.25" spans="1:11">
      <c r="A247" s="4">
        <v>256</v>
      </c>
      <c r="B247" s="4" t="s">
        <v>549</v>
      </c>
      <c r="C247" s="4" t="s">
        <v>101</v>
      </c>
      <c r="D247" s="9" t="s">
        <v>561</v>
      </c>
      <c r="E247" s="25" t="s">
        <v>116</v>
      </c>
      <c r="F247" s="10">
        <v>5</v>
      </c>
      <c r="G247" s="10"/>
      <c r="H247" s="116"/>
      <c r="I247" s="4" t="s">
        <v>104</v>
      </c>
      <c r="J247" s="9"/>
      <c r="K247" s="101" t="s">
        <v>53</v>
      </c>
    </row>
    <row r="248" ht="28.5" spans="1:11">
      <c r="A248" s="4">
        <v>257</v>
      </c>
      <c r="B248" s="15" t="s">
        <v>549</v>
      </c>
      <c r="C248" s="15" t="s">
        <v>101</v>
      </c>
      <c r="D248" s="15" t="s">
        <v>562</v>
      </c>
      <c r="E248" s="15" t="s">
        <v>116</v>
      </c>
      <c r="F248" s="13">
        <v>10</v>
      </c>
      <c r="G248" s="15"/>
      <c r="H248" s="116"/>
      <c r="I248" s="15" t="s">
        <v>75</v>
      </c>
      <c r="J248" s="9" t="str">
        <f>_xlfn.DISPIMG("ID_2647E6A9B69746B184809BB6A5FCA335",1)</f>
        <v>=DISPIMG("ID_2647E6A9B69746B184809BB6A5FCA335",1)</v>
      </c>
      <c r="K248" s="30" t="s">
        <v>53</v>
      </c>
    </row>
    <row r="249" ht="28.5" spans="1:11">
      <c r="A249" s="4">
        <v>258</v>
      </c>
      <c r="B249" s="15" t="s">
        <v>549</v>
      </c>
      <c r="C249" s="15" t="s">
        <v>101</v>
      </c>
      <c r="D249" s="15" t="s">
        <v>563</v>
      </c>
      <c r="E249" s="15" t="s">
        <v>116</v>
      </c>
      <c r="F249" s="13">
        <v>10</v>
      </c>
      <c r="G249" s="15"/>
      <c r="H249" s="116"/>
      <c r="I249" s="15" t="s">
        <v>75</v>
      </c>
      <c r="J249" s="15"/>
      <c r="K249" s="30" t="s">
        <v>53</v>
      </c>
    </row>
    <row r="250" ht="28.5" spans="1:11">
      <c r="A250" s="4">
        <v>259</v>
      </c>
      <c r="B250" s="15" t="s">
        <v>549</v>
      </c>
      <c r="C250" s="15" t="s">
        <v>101</v>
      </c>
      <c r="D250" s="15" t="s">
        <v>564</v>
      </c>
      <c r="E250" s="15" t="s">
        <v>116</v>
      </c>
      <c r="F250" s="13">
        <v>10</v>
      </c>
      <c r="G250" s="15"/>
      <c r="H250" s="116"/>
      <c r="I250" s="15" t="s">
        <v>75</v>
      </c>
      <c r="J250" s="15"/>
      <c r="K250" s="30" t="s">
        <v>53</v>
      </c>
    </row>
    <row r="251" ht="14.25" spans="1:11">
      <c r="A251" s="4">
        <v>260</v>
      </c>
      <c r="B251" s="4" t="s">
        <v>565</v>
      </c>
      <c r="C251" s="4" t="s">
        <v>101</v>
      </c>
      <c r="D251" s="9" t="s">
        <v>566</v>
      </c>
      <c r="E251" s="25" t="s">
        <v>20</v>
      </c>
      <c r="F251" s="10">
        <v>20</v>
      </c>
      <c r="G251" s="10"/>
      <c r="H251" s="116"/>
      <c r="I251" s="4" t="s">
        <v>38</v>
      </c>
      <c r="J251" s="9"/>
      <c r="K251" s="101" t="s">
        <v>76</v>
      </c>
    </row>
    <row r="252" ht="14.25" spans="1:11">
      <c r="A252" s="4">
        <v>261</v>
      </c>
      <c r="B252" s="15" t="s">
        <v>567</v>
      </c>
      <c r="C252" s="15" t="s">
        <v>101</v>
      </c>
      <c r="D252" s="15"/>
      <c r="E252" s="15" t="s">
        <v>20</v>
      </c>
      <c r="F252" s="13">
        <v>32</v>
      </c>
      <c r="G252" s="15"/>
      <c r="H252" s="116"/>
      <c r="I252" s="15" t="s">
        <v>75</v>
      </c>
      <c r="J252" s="15"/>
      <c r="K252" s="30" t="s">
        <v>53</v>
      </c>
    </row>
    <row r="253" ht="14.25" spans="1:11">
      <c r="A253" s="4">
        <v>262</v>
      </c>
      <c r="B253" s="4" t="s">
        <v>568</v>
      </c>
      <c r="C253" s="4" t="s">
        <v>101</v>
      </c>
      <c r="D253" s="9" t="s">
        <v>569</v>
      </c>
      <c r="E253" s="25" t="s">
        <v>20</v>
      </c>
      <c r="F253" s="10">
        <v>30</v>
      </c>
      <c r="G253" s="10"/>
      <c r="H253" s="116"/>
      <c r="I253" s="4" t="s">
        <v>38</v>
      </c>
      <c r="J253" s="9"/>
      <c r="K253" s="101" t="s">
        <v>76</v>
      </c>
    </row>
    <row r="254" ht="14.25" spans="1:11">
      <c r="A254" s="4">
        <v>263</v>
      </c>
      <c r="B254" s="9" t="s">
        <v>570</v>
      </c>
      <c r="C254" s="9" t="s">
        <v>101</v>
      </c>
      <c r="D254" s="9" t="s">
        <v>571</v>
      </c>
      <c r="E254" s="9" t="s">
        <v>572</v>
      </c>
      <c r="F254" s="9">
        <v>20</v>
      </c>
      <c r="G254" s="11"/>
      <c r="H254" s="116"/>
      <c r="I254" s="9" t="s">
        <v>148</v>
      </c>
      <c r="J254" s="11"/>
      <c r="K254" s="30" t="s">
        <v>53</v>
      </c>
    </row>
    <row r="255" ht="14.25" spans="1:11">
      <c r="A255" s="4">
        <v>264</v>
      </c>
      <c r="B255" s="15" t="s">
        <v>573</v>
      </c>
      <c r="C255" s="15" t="s">
        <v>101</v>
      </c>
      <c r="D255" s="15" t="s">
        <v>574</v>
      </c>
      <c r="E255" s="15" t="s">
        <v>20</v>
      </c>
      <c r="F255" s="13">
        <v>100</v>
      </c>
      <c r="G255" s="15"/>
      <c r="H255" s="116"/>
      <c r="I255" s="15" t="s">
        <v>75</v>
      </c>
      <c r="J255" s="121"/>
      <c r="K255" s="30" t="s">
        <v>53</v>
      </c>
    </row>
    <row r="256" ht="14.25" spans="1:11">
      <c r="A256" s="4">
        <v>265</v>
      </c>
      <c r="B256" s="15" t="s">
        <v>573</v>
      </c>
      <c r="C256" s="15" t="s">
        <v>101</v>
      </c>
      <c r="D256" s="15" t="s">
        <v>575</v>
      </c>
      <c r="E256" s="15" t="s">
        <v>20</v>
      </c>
      <c r="F256" s="13">
        <v>150</v>
      </c>
      <c r="G256" s="15"/>
      <c r="H256" s="116"/>
      <c r="I256" s="15" t="s">
        <v>75</v>
      </c>
      <c r="J256" s="121"/>
      <c r="K256" s="30" t="s">
        <v>53</v>
      </c>
    </row>
    <row r="257" ht="14.25" spans="1:11">
      <c r="A257" s="4">
        <v>266</v>
      </c>
      <c r="B257" s="4" t="s">
        <v>573</v>
      </c>
      <c r="C257" s="4" t="s">
        <v>101</v>
      </c>
      <c r="D257" s="4" t="s">
        <v>576</v>
      </c>
      <c r="E257" s="4" t="s">
        <v>20</v>
      </c>
      <c r="F257" s="4">
        <v>40</v>
      </c>
      <c r="G257" s="4"/>
      <c r="H257" s="116"/>
      <c r="I257" s="4" t="s">
        <v>273</v>
      </c>
      <c r="J257" s="4"/>
      <c r="K257" s="101" t="s">
        <v>43</v>
      </c>
    </row>
    <row r="258" ht="14.25" spans="1:11">
      <c r="A258" s="4">
        <v>267</v>
      </c>
      <c r="B258" s="4" t="s">
        <v>573</v>
      </c>
      <c r="C258" s="4" t="s">
        <v>101</v>
      </c>
      <c r="D258" s="4" t="s">
        <v>576</v>
      </c>
      <c r="E258" s="4" t="s">
        <v>20</v>
      </c>
      <c r="F258" s="4">
        <v>15</v>
      </c>
      <c r="G258" s="4"/>
      <c r="H258" s="116"/>
      <c r="I258" s="4" t="s">
        <v>24</v>
      </c>
      <c r="J258" s="4"/>
      <c r="K258" s="101" t="s">
        <v>25</v>
      </c>
    </row>
    <row r="259" ht="14.25" spans="1:11">
      <c r="A259" s="4">
        <v>268</v>
      </c>
      <c r="B259" s="9" t="s">
        <v>577</v>
      </c>
      <c r="C259" s="9" t="s">
        <v>101</v>
      </c>
      <c r="D259" s="9" t="s">
        <v>578</v>
      </c>
      <c r="E259" s="9" t="s">
        <v>20</v>
      </c>
      <c r="F259" s="9">
        <v>200</v>
      </c>
      <c r="G259" s="9"/>
      <c r="H259" s="116"/>
      <c r="I259" s="9" t="s">
        <v>365</v>
      </c>
      <c r="J259" s="9"/>
      <c r="K259" s="30" t="s">
        <v>17</v>
      </c>
    </row>
    <row r="260" ht="14.25" spans="1:11">
      <c r="A260" s="4">
        <v>269</v>
      </c>
      <c r="B260" s="4" t="s">
        <v>579</v>
      </c>
      <c r="C260" s="4" t="s">
        <v>101</v>
      </c>
      <c r="D260" s="9" t="s">
        <v>580</v>
      </c>
      <c r="E260" s="25" t="s">
        <v>20</v>
      </c>
      <c r="F260" s="10">
        <v>20</v>
      </c>
      <c r="G260" s="10"/>
      <c r="H260" s="116"/>
      <c r="I260" s="4" t="s">
        <v>38</v>
      </c>
      <c r="J260" s="9"/>
      <c r="K260" s="101" t="s">
        <v>25</v>
      </c>
    </row>
    <row r="261" ht="14.25" spans="1:11">
      <c r="A261" s="4">
        <v>270</v>
      </c>
      <c r="B261" s="4" t="s">
        <v>579</v>
      </c>
      <c r="C261" s="4" t="s">
        <v>101</v>
      </c>
      <c r="D261" s="9" t="s">
        <v>581</v>
      </c>
      <c r="E261" s="25" t="s">
        <v>20</v>
      </c>
      <c r="F261" s="10">
        <v>60</v>
      </c>
      <c r="G261" s="10"/>
      <c r="H261" s="116"/>
      <c r="I261" s="4" t="s">
        <v>68</v>
      </c>
      <c r="J261" s="9"/>
      <c r="K261" s="101" t="s">
        <v>53</v>
      </c>
    </row>
    <row r="262" ht="14.25" spans="1:11">
      <c r="A262" s="4">
        <v>271</v>
      </c>
      <c r="B262" s="4" t="s">
        <v>582</v>
      </c>
      <c r="C262" s="4" t="s">
        <v>101</v>
      </c>
      <c r="D262" s="9"/>
      <c r="E262" s="25" t="s">
        <v>188</v>
      </c>
      <c r="F262" s="10">
        <v>5</v>
      </c>
      <c r="G262" s="10"/>
      <c r="H262" s="116"/>
      <c r="I262" s="4" t="s">
        <v>38</v>
      </c>
      <c r="J262" s="9"/>
      <c r="K262" s="101" t="s">
        <v>28</v>
      </c>
    </row>
    <row r="263" ht="14.25" spans="1:11">
      <c r="A263" s="4">
        <v>272</v>
      </c>
      <c r="B263" s="4" t="s">
        <v>583</v>
      </c>
      <c r="C263" s="4" t="s">
        <v>101</v>
      </c>
      <c r="D263" s="9" t="s">
        <v>584</v>
      </c>
      <c r="E263" s="25" t="s">
        <v>20</v>
      </c>
      <c r="F263" s="10">
        <v>20</v>
      </c>
      <c r="G263" s="10"/>
      <c r="H263" s="116"/>
      <c r="I263" s="4" t="s">
        <v>38</v>
      </c>
      <c r="J263" s="9"/>
      <c r="K263" s="101" t="s">
        <v>25</v>
      </c>
    </row>
    <row r="264" ht="14.25" spans="1:11">
      <c r="A264" s="4">
        <v>273</v>
      </c>
      <c r="B264" s="4" t="s">
        <v>585</v>
      </c>
      <c r="C264" s="4" t="s">
        <v>101</v>
      </c>
      <c r="D264" s="9" t="s">
        <v>586</v>
      </c>
      <c r="E264" s="25" t="s">
        <v>20</v>
      </c>
      <c r="F264" s="10">
        <v>40</v>
      </c>
      <c r="G264" s="10"/>
      <c r="H264" s="116"/>
      <c r="I264" s="4" t="s">
        <v>68</v>
      </c>
      <c r="J264" s="9"/>
      <c r="K264" s="101" t="s">
        <v>53</v>
      </c>
    </row>
    <row r="265" ht="14.25" spans="1:11">
      <c r="A265" s="4">
        <v>274</v>
      </c>
      <c r="B265" s="4" t="s">
        <v>587</v>
      </c>
      <c r="C265" s="4" t="s">
        <v>101</v>
      </c>
      <c r="D265" s="4" t="s">
        <v>588</v>
      </c>
      <c r="E265" s="4" t="s">
        <v>127</v>
      </c>
      <c r="F265" s="4">
        <v>1</v>
      </c>
      <c r="G265" s="11"/>
      <c r="H265" s="116"/>
      <c r="I265" s="4" t="s">
        <v>148</v>
      </c>
      <c r="J265" s="11"/>
      <c r="K265" s="101" t="s">
        <v>53</v>
      </c>
    </row>
    <row r="266" ht="14.25" spans="1:11">
      <c r="A266" s="4">
        <v>275</v>
      </c>
      <c r="B266" s="4" t="s">
        <v>589</v>
      </c>
      <c r="C266" s="4" t="s">
        <v>91</v>
      </c>
      <c r="D266" s="4" t="s">
        <v>590</v>
      </c>
      <c r="E266" s="4" t="s">
        <v>507</v>
      </c>
      <c r="F266" s="4">
        <v>300</v>
      </c>
      <c r="G266" s="116"/>
      <c r="H266" s="117"/>
      <c r="I266" s="4" t="s">
        <v>128</v>
      </c>
      <c r="J266" s="4"/>
      <c r="K266" s="101" t="s">
        <v>53</v>
      </c>
    </row>
    <row r="267" ht="14.25" spans="1:11">
      <c r="A267" s="4">
        <v>276</v>
      </c>
      <c r="B267" s="9" t="s">
        <v>589</v>
      </c>
      <c r="C267" s="4" t="s">
        <v>91</v>
      </c>
      <c r="D267" s="9" t="s">
        <v>591</v>
      </c>
      <c r="E267" s="9" t="s">
        <v>507</v>
      </c>
      <c r="F267" s="9">
        <v>34</v>
      </c>
      <c r="G267" s="116"/>
      <c r="H267" s="117"/>
      <c r="I267" s="4" t="s">
        <v>592</v>
      </c>
      <c r="J267" s="4"/>
      <c r="K267" s="101" t="s">
        <v>53</v>
      </c>
    </row>
    <row r="268" ht="14.25" spans="1:11">
      <c r="A268" s="4">
        <v>277</v>
      </c>
      <c r="B268" s="4" t="s">
        <v>589</v>
      </c>
      <c r="C268" s="4" t="s">
        <v>91</v>
      </c>
      <c r="D268" s="9" t="s">
        <v>593</v>
      </c>
      <c r="E268" s="25" t="s">
        <v>507</v>
      </c>
      <c r="F268" s="10">
        <v>30</v>
      </c>
      <c r="G268" s="10"/>
      <c r="H268" s="117"/>
      <c r="I268" s="4" t="s">
        <v>99</v>
      </c>
      <c r="J268" s="9"/>
      <c r="K268" s="101" t="s">
        <v>53</v>
      </c>
    </row>
    <row r="269" ht="14.25" spans="1:11">
      <c r="A269" s="4">
        <v>278</v>
      </c>
      <c r="B269" s="4" t="s">
        <v>594</v>
      </c>
      <c r="C269" s="4" t="s">
        <v>101</v>
      </c>
      <c r="D269" s="9" t="s">
        <v>595</v>
      </c>
      <c r="E269" s="25" t="s">
        <v>20</v>
      </c>
      <c r="F269" s="10">
        <v>40</v>
      </c>
      <c r="G269" s="10"/>
      <c r="H269" s="116"/>
      <c r="I269" s="4" t="s">
        <v>38</v>
      </c>
      <c r="J269" s="9"/>
      <c r="K269" s="101" t="s">
        <v>76</v>
      </c>
    </row>
    <row r="270" ht="14.25" spans="1:11">
      <c r="A270" s="4">
        <v>279</v>
      </c>
      <c r="B270" s="4" t="s">
        <v>596</v>
      </c>
      <c r="C270" s="4" t="s">
        <v>101</v>
      </c>
      <c r="D270" s="117" t="s">
        <v>130</v>
      </c>
      <c r="E270" s="117" t="s">
        <v>188</v>
      </c>
      <c r="F270" s="4">
        <v>40</v>
      </c>
      <c r="G270" s="117"/>
      <c r="H270" s="116"/>
      <c r="I270" s="4" t="s">
        <v>16</v>
      </c>
      <c r="J270" s="4"/>
      <c r="K270" s="101" t="s">
        <v>35</v>
      </c>
    </row>
    <row r="271" ht="14.25" spans="1:11">
      <c r="A271" s="4">
        <v>280</v>
      </c>
      <c r="B271" s="4" t="s">
        <v>597</v>
      </c>
      <c r="C271" s="4" t="s">
        <v>101</v>
      </c>
      <c r="D271" s="9" t="s">
        <v>598</v>
      </c>
      <c r="E271" s="25" t="s">
        <v>227</v>
      </c>
      <c r="F271" s="10">
        <v>130</v>
      </c>
      <c r="G271" s="10"/>
      <c r="H271" s="116"/>
      <c r="I271" s="4" t="s">
        <v>38</v>
      </c>
      <c r="J271" s="9"/>
      <c r="K271" s="101" t="s">
        <v>76</v>
      </c>
    </row>
    <row r="272" ht="14.25" spans="1:11">
      <c r="A272" s="4">
        <v>281</v>
      </c>
      <c r="B272" s="4" t="s">
        <v>599</v>
      </c>
      <c r="C272" s="4" t="s">
        <v>101</v>
      </c>
      <c r="D272" s="9"/>
      <c r="E272" s="25" t="s">
        <v>539</v>
      </c>
      <c r="F272" s="10">
        <v>560</v>
      </c>
      <c r="G272" s="10"/>
      <c r="H272" s="116"/>
      <c r="I272" s="4" t="s">
        <v>600</v>
      </c>
      <c r="J272" s="9"/>
      <c r="K272" s="101" t="s">
        <v>25</v>
      </c>
    </row>
    <row r="273" ht="14.25" spans="1:11">
      <c r="A273" s="4">
        <v>282</v>
      </c>
      <c r="B273" s="4" t="s">
        <v>601</v>
      </c>
      <c r="C273" s="4" t="s">
        <v>101</v>
      </c>
      <c r="D273" s="9" t="s">
        <v>602</v>
      </c>
      <c r="E273" s="25" t="s">
        <v>20</v>
      </c>
      <c r="F273" s="10">
        <v>20</v>
      </c>
      <c r="G273" s="10"/>
      <c r="H273" s="116"/>
      <c r="I273" s="4" t="s">
        <v>38</v>
      </c>
      <c r="J273" s="9"/>
      <c r="K273" s="101" t="s">
        <v>53</v>
      </c>
    </row>
    <row r="274" ht="14.25" spans="1:11">
      <c r="A274" s="4">
        <v>283</v>
      </c>
      <c r="B274" s="4" t="s">
        <v>603</v>
      </c>
      <c r="C274" s="4" t="s">
        <v>101</v>
      </c>
      <c r="D274" s="4"/>
      <c r="E274" s="4" t="s">
        <v>231</v>
      </c>
      <c r="F274" s="122">
        <v>506</v>
      </c>
      <c r="G274" s="117"/>
      <c r="H274" s="116"/>
      <c r="I274" s="4" t="s">
        <v>604</v>
      </c>
      <c r="J274" s="4"/>
      <c r="K274" s="101" t="s">
        <v>53</v>
      </c>
    </row>
    <row r="275" ht="14.25" spans="1:11">
      <c r="A275" s="4">
        <v>284</v>
      </c>
      <c r="B275" s="4" t="s">
        <v>605</v>
      </c>
      <c r="C275" s="4" t="s">
        <v>101</v>
      </c>
      <c r="D275" s="9" t="s">
        <v>606</v>
      </c>
      <c r="E275" s="25" t="s">
        <v>20</v>
      </c>
      <c r="F275" s="10">
        <v>100</v>
      </c>
      <c r="G275" s="10"/>
      <c r="H275" s="116"/>
      <c r="I275" s="4" t="s">
        <v>38</v>
      </c>
      <c r="J275" s="9"/>
      <c r="K275" s="101" t="s">
        <v>76</v>
      </c>
    </row>
    <row r="276" ht="14.25" spans="1:11">
      <c r="A276" s="4">
        <v>285</v>
      </c>
      <c r="B276" s="4" t="s">
        <v>607</v>
      </c>
      <c r="C276" s="4" t="s">
        <v>101</v>
      </c>
      <c r="D276" s="9" t="s">
        <v>608</v>
      </c>
      <c r="E276" s="25" t="s">
        <v>116</v>
      </c>
      <c r="F276" s="10">
        <v>20</v>
      </c>
      <c r="G276" s="10"/>
      <c r="H276" s="116"/>
      <c r="I276" s="4" t="s">
        <v>38</v>
      </c>
      <c r="J276" s="9"/>
      <c r="K276" s="101" t="s">
        <v>76</v>
      </c>
    </row>
    <row r="277" ht="14.25" spans="1:11">
      <c r="A277" s="4">
        <v>286</v>
      </c>
      <c r="B277" s="4" t="s">
        <v>609</v>
      </c>
      <c r="C277" s="4" t="s">
        <v>101</v>
      </c>
      <c r="D277" s="9"/>
      <c r="E277" s="25" t="s">
        <v>332</v>
      </c>
      <c r="F277" s="10">
        <v>8</v>
      </c>
      <c r="G277" s="10"/>
      <c r="H277" s="116"/>
      <c r="I277" s="4" t="s">
        <v>38</v>
      </c>
      <c r="J277" s="9"/>
      <c r="K277" s="101" t="s">
        <v>76</v>
      </c>
    </row>
    <row r="278" ht="14.25" spans="1:11">
      <c r="A278" s="4">
        <v>287</v>
      </c>
      <c r="B278" s="4" t="s">
        <v>610</v>
      </c>
      <c r="C278" s="4" t="s">
        <v>101</v>
      </c>
      <c r="D278" s="9" t="s">
        <v>611</v>
      </c>
      <c r="E278" s="25" t="s">
        <v>612</v>
      </c>
      <c r="F278" s="10">
        <v>1</v>
      </c>
      <c r="G278" s="10"/>
      <c r="H278" s="116"/>
      <c r="I278" s="4" t="s">
        <v>52</v>
      </c>
      <c r="J278" s="9"/>
      <c r="K278" s="101" t="s">
        <v>53</v>
      </c>
    </row>
    <row r="279" ht="14.25" spans="1:11">
      <c r="A279" s="4">
        <v>288</v>
      </c>
      <c r="B279" s="9" t="s">
        <v>613</v>
      </c>
      <c r="C279" s="9" t="s">
        <v>101</v>
      </c>
      <c r="D279" s="9" t="s">
        <v>614</v>
      </c>
      <c r="E279" s="9" t="s">
        <v>20</v>
      </c>
      <c r="F279" s="9">
        <v>1</v>
      </c>
      <c r="G279" s="11"/>
      <c r="H279" s="116"/>
      <c r="I279" s="9" t="s">
        <v>148</v>
      </c>
      <c r="J279" s="11"/>
      <c r="K279" s="30" t="s">
        <v>53</v>
      </c>
    </row>
    <row r="280" ht="14.25" spans="1:11">
      <c r="A280" s="4">
        <v>289</v>
      </c>
      <c r="B280" s="4" t="s">
        <v>615</v>
      </c>
      <c r="C280" s="4" t="s">
        <v>101</v>
      </c>
      <c r="D280" s="4" t="s">
        <v>616</v>
      </c>
      <c r="E280" s="4" t="s">
        <v>103</v>
      </c>
      <c r="F280" s="4">
        <v>2</v>
      </c>
      <c r="G280" s="11"/>
      <c r="H280" s="116"/>
      <c r="I280" s="4" t="s">
        <v>148</v>
      </c>
      <c r="J280" s="11"/>
      <c r="K280" s="101" t="s">
        <v>53</v>
      </c>
    </row>
    <row r="281" ht="14.25" spans="1:11">
      <c r="A281" s="4">
        <v>290</v>
      </c>
      <c r="B281" s="4" t="s">
        <v>617</v>
      </c>
      <c r="C281" s="4" t="s">
        <v>101</v>
      </c>
      <c r="D281" s="9" t="s">
        <v>618</v>
      </c>
      <c r="E281" s="25" t="s">
        <v>116</v>
      </c>
      <c r="F281" s="10">
        <v>3</v>
      </c>
      <c r="G281" s="10"/>
      <c r="H281" s="116"/>
      <c r="I281" s="4" t="s">
        <v>59</v>
      </c>
      <c r="J281" s="9"/>
      <c r="K281" s="101" t="s">
        <v>25</v>
      </c>
    </row>
    <row r="282" ht="14.25" spans="1:11">
      <c r="A282" s="4">
        <v>291</v>
      </c>
      <c r="B282" s="4" t="s">
        <v>617</v>
      </c>
      <c r="C282" s="4" t="s">
        <v>101</v>
      </c>
      <c r="D282" s="9" t="s">
        <v>619</v>
      </c>
      <c r="E282" s="25" t="s">
        <v>292</v>
      </c>
      <c r="F282" s="10">
        <v>20</v>
      </c>
      <c r="G282" s="10"/>
      <c r="H282" s="116"/>
      <c r="I282" s="4" t="s">
        <v>68</v>
      </c>
      <c r="J282" s="9"/>
      <c r="K282" s="101" t="s">
        <v>53</v>
      </c>
    </row>
    <row r="283" ht="14.25" spans="1:11">
      <c r="A283" s="4">
        <v>292</v>
      </c>
      <c r="B283" s="4" t="s">
        <v>620</v>
      </c>
      <c r="C283" s="4" t="s">
        <v>101</v>
      </c>
      <c r="D283" s="4" t="s">
        <v>621</v>
      </c>
      <c r="E283" s="4" t="s">
        <v>20</v>
      </c>
      <c r="F283" s="4">
        <v>40</v>
      </c>
      <c r="G283" s="4"/>
      <c r="H283" s="116"/>
      <c r="I283" s="4" t="s">
        <v>273</v>
      </c>
      <c r="J283" s="4"/>
      <c r="K283" s="101" t="s">
        <v>43</v>
      </c>
    </row>
    <row r="284" ht="14.25" spans="1:11">
      <c r="A284" s="4">
        <v>293</v>
      </c>
      <c r="B284" s="4" t="s">
        <v>622</v>
      </c>
      <c r="C284" s="4" t="s">
        <v>101</v>
      </c>
      <c r="D284" s="9" t="s">
        <v>623</v>
      </c>
      <c r="E284" s="25" t="s">
        <v>227</v>
      </c>
      <c r="F284" s="10">
        <v>30</v>
      </c>
      <c r="G284" s="10"/>
      <c r="H284" s="116"/>
      <c r="I284" s="4" t="s">
        <v>52</v>
      </c>
      <c r="J284" s="9"/>
      <c r="K284" s="101" t="s">
        <v>53</v>
      </c>
    </row>
    <row r="285" ht="14.25" spans="1:11">
      <c r="A285" s="4">
        <v>294</v>
      </c>
      <c r="B285" s="4" t="s">
        <v>624</v>
      </c>
      <c r="C285" s="4" t="s">
        <v>101</v>
      </c>
      <c r="D285" s="9" t="s">
        <v>625</v>
      </c>
      <c r="E285" s="25" t="s">
        <v>20</v>
      </c>
      <c r="F285" s="10">
        <v>4</v>
      </c>
      <c r="G285" s="10"/>
      <c r="H285" s="116"/>
      <c r="I285" s="4" t="s">
        <v>38</v>
      </c>
      <c r="J285" s="9"/>
      <c r="K285" s="101" t="s">
        <v>53</v>
      </c>
    </row>
    <row r="286" ht="14.25" spans="1:11">
      <c r="A286" s="4">
        <v>295</v>
      </c>
      <c r="B286" s="4" t="s">
        <v>624</v>
      </c>
      <c r="C286" s="4" t="s">
        <v>101</v>
      </c>
      <c r="D286" s="9" t="s">
        <v>626</v>
      </c>
      <c r="E286" s="25" t="s">
        <v>20</v>
      </c>
      <c r="F286" s="10">
        <v>4</v>
      </c>
      <c r="G286" s="10"/>
      <c r="H286" s="116"/>
      <c r="I286" s="4" t="s">
        <v>38</v>
      </c>
      <c r="J286" s="9"/>
      <c r="K286" s="101" t="s">
        <v>53</v>
      </c>
    </row>
    <row r="287" ht="14.25" spans="1:11">
      <c r="A287" s="4">
        <v>296</v>
      </c>
      <c r="B287" s="9" t="s">
        <v>627</v>
      </c>
      <c r="C287" s="9" t="s">
        <v>101</v>
      </c>
      <c r="D287" s="4" t="s">
        <v>628</v>
      </c>
      <c r="E287" s="4" t="s">
        <v>292</v>
      </c>
      <c r="F287" s="4">
        <v>50</v>
      </c>
      <c r="G287" s="48"/>
      <c r="H287" s="116"/>
      <c r="I287" s="9" t="s">
        <v>128</v>
      </c>
      <c r="J287" s="4"/>
      <c r="K287" s="101" t="s">
        <v>53</v>
      </c>
    </row>
    <row r="288" ht="14.25" spans="1:11">
      <c r="A288" s="4">
        <v>297</v>
      </c>
      <c r="B288" s="9" t="s">
        <v>629</v>
      </c>
      <c r="C288" s="9" t="s">
        <v>101</v>
      </c>
      <c r="D288" s="9" t="s">
        <v>630</v>
      </c>
      <c r="E288" s="9" t="s">
        <v>20</v>
      </c>
      <c r="F288" s="9">
        <v>120</v>
      </c>
      <c r="G288" s="15"/>
      <c r="H288" s="116"/>
      <c r="I288" s="9" t="s">
        <v>253</v>
      </c>
      <c r="J288" s="4" t="str">
        <f>_xlfn.DISPIMG("ID_05398AC940DC4D21A185DC4D34FAB52E",1)</f>
        <v>=DISPIMG("ID_05398AC940DC4D21A185DC4D34FAB52E",1)</v>
      </c>
      <c r="K288" s="101" t="s">
        <v>189</v>
      </c>
    </row>
    <row r="289" ht="14.25" spans="1:11">
      <c r="A289" s="4">
        <v>298</v>
      </c>
      <c r="B289" s="9" t="s">
        <v>631</v>
      </c>
      <c r="C289" s="9" t="s">
        <v>101</v>
      </c>
      <c r="D289" s="9" t="s">
        <v>632</v>
      </c>
      <c r="E289" s="9" t="s">
        <v>296</v>
      </c>
      <c r="F289" s="9">
        <v>80</v>
      </c>
      <c r="G289" s="15"/>
      <c r="H289" s="116"/>
      <c r="I289" s="9" t="s">
        <v>253</v>
      </c>
      <c r="J289" s="9"/>
      <c r="K289" s="30" t="s">
        <v>189</v>
      </c>
    </row>
    <row r="290" ht="14.25" spans="1:11">
      <c r="A290" s="4">
        <v>299</v>
      </c>
      <c r="B290" s="9" t="s">
        <v>633</v>
      </c>
      <c r="C290" s="9" t="s">
        <v>101</v>
      </c>
      <c r="D290" s="9" t="s">
        <v>634</v>
      </c>
      <c r="E290" s="9" t="s">
        <v>296</v>
      </c>
      <c r="F290" s="9">
        <v>80</v>
      </c>
      <c r="G290" s="15"/>
      <c r="H290" s="116"/>
      <c r="I290" s="9" t="s">
        <v>253</v>
      </c>
      <c r="J290" s="9"/>
      <c r="K290" s="30" t="s">
        <v>189</v>
      </c>
    </row>
    <row r="291" ht="14.25" spans="1:11">
      <c r="A291" s="4">
        <v>300</v>
      </c>
      <c r="B291" s="4" t="s">
        <v>635</v>
      </c>
      <c r="C291" s="4" t="s">
        <v>101</v>
      </c>
      <c r="D291" s="9" t="s">
        <v>636</v>
      </c>
      <c r="E291" s="25" t="s">
        <v>381</v>
      </c>
      <c r="F291" s="10">
        <v>4</v>
      </c>
      <c r="G291" s="10"/>
      <c r="H291" s="116"/>
      <c r="I291" s="4" t="s">
        <v>59</v>
      </c>
      <c r="J291" s="9"/>
      <c r="K291" s="101" t="s">
        <v>28</v>
      </c>
    </row>
    <row r="292" ht="14.25" spans="1:11">
      <c r="A292" s="4">
        <v>301</v>
      </c>
      <c r="B292" s="118" t="s">
        <v>637</v>
      </c>
      <c r="C292" s="4" t="s">
        <v>101</v>
      </c>
      <c r="D292" s="118" t="s">
        <v>414</v>
      </c>
      <c r="E292" s="4" t="s">
        <v>231</v>
      </c>
      <c r="F292" s="4">
        <v>6</v>
      </c>
      <c r="G292" s="4"/>
      <c r="H292" s="116"/>
      <c r="I292" s="4" t="s">
        <v>24</v>
      </c>
      <c r="J292" s="4"/>
      <c r="K292" s="101" t="s">
        <v>28</v>
      </c>
    </row>
    <row r="293" ht="14.25" spans="1:11">
      <c r="A293" s="4">
        <v>302</v>
      </c>
      <c r="B293" s="4" t="s">
        <v>638</v>
      </c>
      <c r="C293" s="4" t="s">
        <v>101</v>
      </c>
      <c r="D293" s="9" t="s">
        <v>639</v>
      </c>
      <c r="E293" s="25" t="s">
        <v>116</v>
      </c>
      <c r="F293" s="10">
        <v>2</v>
      </c>
      <c r="G293" s="10"/>
      <c r="H293" s="116"/>
      <c r="I293" s="4" t="s">
        <v>38</v>
      </c>
      <c r="J293" s="9"/>
      <c r="K293" s="101" t="s">
        <v>25</v>
      </c>
    </row>
    <row r="294" ht="14.25" spans="1:11">
      <c r="A294" s="4">
        <v>303</v>
      </c>
      <c r="B294" s="4" t="s">
        <v>638</v>
      </c>
      <c r="C294" s="4" t="s">
        <v>101</v>
      </c>
      <c r="D294" s="9" t="s">
        <v>640</v>
      </c>
      <c r="E294" s="25" t="s">
        <v>116</v>
      </c>
      <c r="F294" s="10">
        <v>8</v>
      </c>
      <c r="G294" s="10"/>
      <c r="H294" s="116"/>
      <c r="I294" s="4" t="s">
        <v>38</v>
      </c>
      <c r="J294" s="9"/>
      <c r="K294" s="101" t="s">
        <v>25</v>
      </c>
    </row>
    <row r="295" ht="14.25" spans="1:11">
      <c r="A295" s="4">
        <v>304</v>
      </c>
      <c r="B295" s="4" t="s">
        <v>638</v>
      </c>
      <c r="C295" s="4" t="s">
        <v>101</v>
      </c>
      <c r="D295" s="9" t="s">
        <v>641</v>
      </c>
      <c r="E295" s="25" t="s">
        <v>116</v>
      </c>
      <c r="F295" s="10">
        <v>20</v>
      </c>
      <c r="G295" s="10"/>
      <c r="H295" s="116"/>
      <c r="I295" s="4" t="s">
        <v>38</v>
      </c>
      <c r="J295" s="9"/>
      <c r="K295" s="101" t="s">
        <v>25</v>
      </c>
    </row>
    <row r="296" ht="14.25" spans="1:11">
      <c r="A296" s="4">
        <v>305</v>
      </c>
      <c r="B296" s="9" t="s">
        <v>638</v>
      </c>
      <c r="C296" s="9" t="s">
        <v>101</v>
      </c>
      <c r="D296" s="123" t="s">
        <v>642</v>
      </c>
      <c r="E296" s="9" t="s">
        <v>292</v>
      </c>
      <c r="F296" s="9">
        <v>4</v>
      </c>
      <c r="G296" s="11"/>
      <c r="H296" s="116"/>
      <c r="I296" s="9" t="s">
        <v>148</v>
      </c>
      <c r="J296" s="11"/>
      <c r="K296" s="30" t="s">
        <v>53</v>
      </c>
    </row>
    <row r="297" ht="14.25" spans="1:11">
      <c r="A297" s="4">
        <v>306</v>
      </c>
      <c r="B297" s="9" t="s">
        <v>638</v>
      </c>
      <c r="C297" s="9" t="s">
        <v>101</v>
      </c>
      <c r="D297" s="9" t="s">
        <v>643</v>
      </c>
      <c r="E297" s="9" t="s">
        <v>292</v>
      </c>
      <c r="F297" s="9">
        <v>8</v>
      </c>
      <c r="G297" s="11"/>
      <c r="H297" s="116"/>
      <c r="I297" s="9" t="s">
        <v>148</v>
      </c>
      <c r="J297" s="11"/>
      <c r="K297" s="30" t="s">
        <v>53</v>
      </c>
    </row>
    <row r="298" ht="14.25" spans="1:11">
      <c r="A298" s="4">
        <v>307</v>
      </c>
      <c r="B298" s="9" t="s">
        <v>638</v>
      </c>
      <c r="C298" s="9" t="s">
        <v>101</v>
      </c>
      <c r="D298" s="9" t="s">
        <v>644</v>
      </c>
      <c r="E298" s="9" t="s">
        <v>292</v>
      </c>
      <c r="F298" s="9">
        <v>5</v>
      </c>
      <c r="G298" s="11"/>
      <c r="H298" s="116"/>
      <c r="I298" s="9" t="s">
        <v>148</v>
      </c>
      <c r="J298" s="11"/>
      <c r="K298" s="30" t="s">
        <v>53</v>
      </c>
    </row>
    <row r="299" ht="14.25" spans="1:11">
      <c r="A299" s="4">
        <v>308</v>
      </c>
      <c r="B299" s="9" t="s">
        <v>638</v>
      </c>
      <c r="C299" s="9" t="s">
        <v>101</v>
      </c>
      <c r="D299" s="9" t="s">
        <v>645</v>
      </c>
      <c r="E299" s="9" t="s">
        <v>292</v>
      </c>
      <c r="F299" s="9">
        <v>3</v>
      </c>
      <c r="G299" s="11"/>
      <c r="H299" s="116"/>
      <c r="I299" s="9" t="s">
        <v>148</v>
      </c>
      <c r="J299" s="11"/>
      <c r="K299" s="30" t="s">
        <v>53</v>
      </c>
    </row>
    <row r="300" ht="14.25" spans="1:11">
      <c r="A300" s="4">
        <v>309</v>
      </c>
      <c r="B300" s="9" t="s">
        <v>646</v>
      </c>
      <c r="C300" s="9" t="s">
        <v>101</v>
      </c>
      <c r="D300" s="9" t="s">
        <v>647</v>
      </c>
      <c r="E300" s="4" t="s">
        <v>392</v>
      </c>
      <c r="F300" s="4">
        <v>20</v>
      </c>
      <c r="G300" s="11"/>
      <c r="H300" s="116"/>
      <c r="I300" s="9" t="s">
        <v>648</v>
      </c>
      <c r="J300" s="4"/>
      <c r="K300" s="101" t="s">
        <v>53</v>
      </c>
    </row>
    <row r="301" ht="14.25" spans="1:11">
      <c r="A301" s="4">
        <v>310</v>
      </c>
      <c r="B301" s="4" t="s">
        <v>649</v>
      </c>
      <c r="C301" s="4" t="s">
        <v>101</v>
      </c>
      <c r="D301" s="9" t="s">
        <v>650</v>
      </c>
      <c r="E301" s="25" t="s">
        <v>20</v>
      </c>
      <c r="F301" s="10">
        <v>6</v>
      </c>
      <c r="G301" s="10"/>
      <c r="H301" s="116"/>
      <c r="I301" s="4" t="s">
        <v>104</v>
      </c>
      <c r="J301" s="9"/>
      <c r="K301" s="101" t="s">
        <v>53</v>
      </c>
    </row>
    <row r="302" ht="14.25" spans="1:11">
      <c r="A302" s="4">
        <v>311</v>
      </c>
      <c r="B302" s="4" t="s">
        <v>651</v>
      </c>
      <c r="C302" s="4" t="s">
        <v>101</v>
      </c>
      <c r="D302" s="9" t="s">
        <v>652</v>
      </c>
      <c r="E302" s="25" t="s">
        <v>20</v>
      </c>
      <c r="F302" s="10">
        <v>3</v>
      </c>
      <c r="G302" s="10"/>
      <c r="H302" s="116"/>
      <c r="I302" s="4" t="s">
        <v>104</v>
      </c>
      <c r="J302" s="9"/>
      <c r="K302" s="101" t="s">
        <v>53</v>
      </c>
    </row>
    <row r="303" ht="14.25" spans="1:11">
      <c r="A303" s="4">
        <v>312</v>
      </c>
      <c r="B303" s="4" t="s">
        <v>653</v>
      </c>
      <c r="C303" s="4" t="s">
        <v>101</v>
      </c>
      <c r="D303" s="9" t="s">
        <v>654</v>
      </c>
      <c r="E303" s="25" t="s">
        <v>188</v>
      </c>
      <c r="F303" s="10">
        <v>10</v>
      </c>
      <c r="G303" s="10"/>
      <c r="H303" s="116"/>
      <c r="I303" s="4" t="s">
        <v>68</v>
      </c>
      <c r="J303" s="9"/>
      <c r="K303" s="101" t="s">
        <v>53</v>
      </c>
    </row>
    <row r="304" ht="14.25" spans="1:11">
      <c r="A304" s="4">
        <v>313</v>
      </c>
      <c r="B304" s="4" t="s">
        <v>655</v>
      </c>
      <c r="C304" s="4" t="s">
        <v>101</v>
      </c>
      <c r="D304" s="9" t="s">
        <v>656</v>
      </c>
      <c r="E304" s="25" t="s">
        <v>188</v>
      </c>
      <c r="F304" s="10">
        <v>21</v>
      </c>
      <c r="G304" s="10"/>
      <c r="H304" s="116"/>
      <c r="I304" s="4" t="s">
        <v>99</v>
      </c>
      <c r="J304" s="9"/>
      <c r="K304" s="4"/>
    </row>
    <row r="305" ht="14.25" spans="1:11">
      <c r="A305" s="4">
        <v>314</v>
      </c>
      <c r="B305" s="4" t="s">
        <v>657</v>
      </c>
      <c r="C305" s="4" t="s">
        <v>101</v>
      </c>
      <c r="D305" s="9"/>
      <c r="E305" s="25" t="s">
        <v>227</v>
      </c>
      <c r="F305" s="10">
        <v>2</v>
      </c>
      <c r="G305" s="10"/>
      <c r="H305" s="116"/>
      <c r="I305" s="4" t="s">
        <v>104</v>
      </c>
      <c r="J305" s="9"/>
      <c r="K305" s="101" t="s">
        <v>53</v>
      </c>
    </row>
    <row r="306" ht="14.25" spans="1:11">
      <c r="A306" s="4">
        <v>315</v>
      </c>
      <c r="B306" s="4" t="s">
        <v>658</v>
      </c>
      <c r="C306" s="4" t="s">
        <v>101</v>
      </c>
      <c r="D306" s="4" t="s">
        <v>658</v>
      </c>
      <c r="E306" s="117" t="s">
        <v>20</v>
      </c>
      <c r="F306" s="4">
        <v>16</v>
      </c>
      <c r="G306" s="117"/>
      <c r="H306" s="116"/>
      <c r="I306" s="124" t="s">
        <v>659</v>
      </c>
      <c r="J306" s="4" t="str">
        <f>_xlfn.DISPIMG("ID_41D3EEEFD9B342AD9D465FAEA2EA0DF2",1)</f>
        <v>=DISPIMG("ID_41D3EEEFD9B342AD9D465FAEA2EA0DF2",1)</v>
      </c>
      <c r="K306" s="101" t="s">
        <v>53</v>
      </c>
    </row>
    <row r="307" ht="14.25" spans="1:11">
      <c r="A307" s="4">
        <v>316</v>
      </c>
      <c r="B307" s="4" t="s">
        <v>660</v>
      </c>
      <c r="C307" s="4" t="s">
        <v>101</v>
      </c>
      <c r="D307" s="4" t="s">
        <v>660</v>
      </c>
      <c r="E307" s="117" t="s">
        <v>20</v>
      </c>
      <c r="F307" s="4">
        <v>8</v>
      </c>
      <c r="G307" s="117"/>
      <c r="H307" s="116"/>
      <c r="I307" s="124" t="s">
        <v>659</v>
      </c>
      <c r="J307" s="4" t="str">
        <f>_xlfn.DISPIMG("ID_3294763BD10B425783AFF9C819E0660E",1)</f>
        <v>=DISPIMG("ID_3294763BD10B425783AFF9C819E0660E",1)</v>
      </c>
      <c r="K307" s="101" t="s">
        <v>53</v>
      </c>
    </row>
    <row r="308" ht="14.25" spans="1:11">
      <c r="A308" s="4">
        <v>317</v>
      </c>
      <c r="B308" s="4" t="s">
        <v>661</v>
      </c>
      <c r="C308" s="4" t="s">
        <v>101</v>
      </c>
      <c r="D308" s="4" t="s">
        <v>661</v>
      </c>
      <c r="E308" s="117" t="s">
        <v>20</v>
      </c>
      <c r="F308" s="4">
        <v>16</v>
      </c>
      <c r="G308" s="117"/>
      <c r="H308" s="116"/>
      <c r="I308" s="124" t="s">
        <v>659</v>
      </c>
      <c r="J308" s="4" t="str">
        <f>_xlfn.DISPIMG("ID_13468BA89E0442F49E2C054E7B007387",1)</f>
        <v>=DISPIMG("ID_13468BA89E0442F49E2C054E7B007387",1)</v>
      </c>
      <c r="K308" s="101" t="s">
        <v>53</v>
      </c>
    </row>
    <row r="309" ht="14.25" spans="1:11">
      <c r="A309" s="4">
        <v>318</v>
      </c>
      <c r="B309" s="4" t="s">
        <v>662</v>
      </c>
      <c r="C309" s="4" t="s">
        <v>101</v>
      </c>
      <c r="D309" s="9" t="s">
        <v>663</v>
      </c>
      <c r="E309" s="25" t="s">
        <v>116</v>
      </c>
      <c r="F309" s="10">
        <v>10</v>
      </c>
      <c r="G309" s="10"/>
      <c r="H309" s="116"/>
      <c r="I309" s="4" t="s">
        <v>104</v>
      </c>
      <c r="J309" s="9"/>
      <c r="K309" s="101" t="s">
        <v>53</v>
      </c>
    </row>
    <row r="310" ht="14.25" spans="1:11">
      <c r="A310" s="4">
        <v>319</v>
      </c>
      <c r="B310" s="4" t="s">
        <v>664</v>
      </c>
      <c r="C310" s="4" t="s">
        <v>101</v>
      </c>
      <c r="D310" s="9" t="s">
        <v>665</v>
      </c>
      <c r="E310" s="25" t="s">
        <v>20</v>
      </c>
      <c r="F310" s="10">
        <v>1</v>
      </c>
      <c r="G310" s="10"/>
      <c r="H310" s="116"/>
      <c r="I310" s="4" t="s">
        <v>38</v>
      </c>
      <c r="J310" s="9"/>
      <c r="K310" s="101" t="s">
        <v>25</v>
      </c>
    </row>
    <row r="311" ht="14.25" spans="1:11">
      <c r="A311" s="4">
        <v>320</v>
      </c>
      <c r="B311" s="4" t="s">
        <v>666</v>
      </c>
      <c r="C311" s="4" t="s">
        <v>101</v>
      </c>
      <c r="D311" s="9" t="s">
        <v>667</v>
      </c>
      <c r="E311" s="25" t="s">
        <v>116</v>
      </c>
      <c r="F311" s="10">
        <v>10</v>
      </c>
      <c r="G311" s="10"/>
      <c r="H311" s="116"/>
      <c r="I311" s="4" t="s">
        <v>59</v>
      </c>
      <c r="J311" s="9"/>
      <c r="K311" s="101" t="s">
        <v>43</v>
      </c>
    </row>
    <row r="312" ht="14.25" spans="1:11">
      <c r="A312" s="4">
        <v>321</v>
      </c>
      <c r="B312" s="4" t="s">
        <v>668</v>
      </c>
      <c r="C312" s="4" t="s">
        <v>91</v>
      </c>
      <c r="D312" s="9" t="s">
        <v>669</v>
      </c>
      <c r="E312" s="25" t="s">
        <v>670</v>
      </c>
      <c r="F312" s="10">
        <v>20</v>
      </c>
      <c r="G312" s="10"/>
      <c r="H312" s="117"/>
      <c r="I312" s="4" t="s">
        <v>99</v>
      </c>
      <c r="J312" s="9"/>
      <c r="K312" s="101" t="s">
        <v>35</v>
      </c>
    </row>
    <row r="313" ht="14.25" spans="1:11">
      <c r="A313" s="4">
        <v>322</v>
      </c>
      <c r="B313" s="9" t="s">
        <v>671</v>
      </c>
      <c r="C313" s="9" t="s">
        <v>101</v>
      </c>
      <c r="D313" s="9" t="s">
        <v>672</v>
      </c>
      <c r="E313" s="9" t="s">
        <v>20</v>
      </c>
      <c r="F313" s="9">
        <v>20</v>
      </c>
      <c r="G313" s="15"/>
      <c r="H313" s="116"/>
      <c r="I313" s="9" t="s">
        <v>253</v>
      </c>
      <c r="J313" s="9"/>
      <c r="K313" s="30" t="s">
        <v>53</v>
      </c>
    </row>
    <row r="314" ht="18" customHeight="1" spans="1:11">
      <c r="A314" s="4">
        <v>323</v>
      </c>
      <c r="B314" s="9" t="s">
        <v>673</v>
      </c>
      <c r="C314" s="9" t="s">
        <v>101</v>
      </c>
      <c r="D314" s="9" t="s">
        <v>674</v>
      </c>
      <c r="E314" s="9" t="s">
        <v>20</v>
      </c>
      <c r="F314" s="9">
        <v>20</v>
      </c>
      <c r="G314" s="15"/>
      <c r="H314" s="116"/>
      <c r="I314" s="9" t="s">
        <v>253</v>
      </c>
      <c r="J314" s="9"/>
      <c r="K314" s="30" t="s">
        <v>53</v>
      </c>
    </row>
    <row r="315" ht="14.25" spans="1:11">
      <c r="A315" s="4">
        <v>324</v>
      </c>
      <c r="B315" s="9" t="s">
        <v>675</v>
      </c>
      <c r="C315" s="9" t="s">
        <v>101</v>
      </c>
      <c r="D315" s="9" t="s">
        <v>676</v>
      </c>
      <c r="E315" s="9" t="s">
        <v>103</v>
      </c>
      <c r="F315" s="9">
        <v>12</v>
      </c>
      <c r="G315" s="9"/>
      <c r="H315" s="116"/>
      <c r="I315" s="9" t="s">
        <v>365</v>
      </c>
      <c r="J315" s="9"/>
      <c r="K315" s="30" t="s">
        <v>17</v>
      </c>
    </row>
    <row r="316" ht="14.25" spans="1:11">
      <c r="A316" s="4">
        <v>325</v>
      </c>
      <c r="B316" s="9" t="s">
        <v>677</v>
      </c>
      <c r="C316" s="9" t="s">
        <v>101</v>
      </c>
      <c r="D316" s="9" t="s">
        <v>678</v>
      </c>
      <c r="E316" s="9" t="s">
        <v>20</v>
      </c>
      <c r="F316" s="9">
        <v>20</v>
      </c>
      <c r="G316" s="11"/>
      <c r="H316" s="116"/>
      <c r="I316" s="9" t="s">
        <v>148</v>
      </c>
      <c r="J316" s="11"/>
      <c r="K316" s="30" t="s">
        <v>53</v>
      </c>
    </row>
    <row r="317" ht="14.25" spans="1:11">
      <c r="A317" s="4">
        <v>326</v>
      </c>
      <c r="B317" s="9" t="s">
        <v>679</v>
      </c>
      <c r="C317" s="9" t="s">
        <v>101</v>
      </c>
      <c r="D317" s="9" t="s">
        <v>680</v>
      </c>
      <c r="E317" s="9" t="s">
        <v>103</v>
      </c>
      <c r="F317" s="9">
        <v>4</v>
      </c>
      <c r="G317" s="9"/>
      <c r="H317" s="116"/>
      <c r="I317" s="9" t="s">
        <v>365</v>
      </c>
      <c r="J317" s="9"/>
      <c r="K317" s="30" t="s">
        <v>17</v>
      </c>
    </row>
    <row r="318" ht="14.25" spans="1:11">
      <c r="A318" s="4">
        <v>327</v>
      </c>
      <c r="B318" s="4" t="s">
        <v>681</v>
      </c>
      <c r="C318" s="4" t="s">
        <v>101</v>
      </c>
      <c r="D318" s="9" t="s">
        <v>682</v>
      </c>
      <c r="E318" s="25" t="s">
        <v>20</v>
      </c>
      <c r="F318" s="10">
        <v>36</v>
      </c>
      <c r="G318" s="10"/>
      <c r="H318" s="116"/>
      <c r="I318" s="4" t="s">
        <v>68</v>
      </c>
      <c r="J318" s="9"/>
      <c r="K318" s="101" t="s">
        <v>53</v>
      </c>
    </row>
    <row r="319" ht="14.25" spans="1:11">
      <c r="A319" s="4">
        <v>328</v>
      </c>
      <c r="B319" s="4" t="s">
        <v>683</v>
      </c>
      <c r="C319" s="4" t="s">
        <v>101</v>
      </c>
      <c r="D319" s="9" t="s">
        <v>684</v>
      </c>
      <c r="E319" s="25" t="s">
        <v>296</v>
      </c>
      <c r="F319" s="10">
        <v>1</v>
      </c>
      <c r="G319" s="10"/>
      <c r="H319" s="116"/>
      <c r="I319" s="4" t="s">
        <v>59</v>
      </c>
      <c r="J319" s="9"/>
      <c r="K319" s="101" t="s">
        <v>17</v>
      </c>
    </row>
    <row r="320" ht="14.25" spans="1:11">
      <c r="A320" s="4">
        <v>329</v>
      </c>
      <c r="B320" s="4" t="s">
        <v>685</v>
      </c>
      <c r="C320" s="4" t="s">
        <v>101</v>
      </c>
      <c r="D320" s="9" t="s">
        <v>686</v>
      </c>
      <c r="E320" s="25" t="s">
        <v>116</v>
      </c>
      <c r="F320" s="10">
        <v>65</v>
      </c>
      <c r="G320" s="10"/>
      <c r="H320" s="116"/>
      <c r="I320" s="4" t="s">
        <v>104</v>
      </c>
      <c r="J320" s="9"/>
      <c r="K320" s="101" t="s">
        <v>53</v>
      </c>
    </row>
    <row r="321" ht="14.25" spans="1:11">
      <c r="A321" s="4">
        <v>330</v>
      </c>
      <c r="B321" s="9" t="s">
        <v>687</v>
      </c>
      <c r="C321" s="9" t="s">
        <v>101</v>
      </c>
      <c r="D321" s="9" t="s">
        <v>688</v>
      </c>
      <c r="E321" s="9" t="s">
        <v>20</v>
      </c>
      <c r="F321" s="9">
        <v>50</v>
      </c>
      <c r="G321" s="15"/>
      <c r="H321" s="116"/>
      <c r="I321" s="9" t="s">
        <v>253</v>
      </c>
      <c r="J321" s="9"/>
      <c r="K321" s="30" t="s">
        <v>689</v>
      </c>
    </row>
    <row r="322" ht="14.25" spans="1:11">
      <c r="A322" s="4">
        <v>331</v>
      </c>
      <c r="B322" s="4" t="s">
        <v>690</v>
      </c>
      <c r="C322" s="4" t="s">
        <v>101</v>
      </c>
      <c r="D322" s="9" t="s">
        <v>691</v>
      </c>
      <c r="E322" s="25" t="s">
        <v>20</v>
      </c>
      <c r="F322" s="10">
        <v>20</v>
      </c>
      <c r="G322" s="10"/>
      <c r="H322" s="116"/>
      <c r="I322" s="4" t="s">
        <v>38</v>
      </c>
      <c r="J322" s="9"/>
      <c r="K322" s="101" t="s">
        <v>25</v>
      </c>
    </row>
    <row r="323" ht="14.25" spans="1:11">
      <c r="A323" s="4">
        <v>332</v>
      </c>
      <c r="B323" s="4" t="s">
        <v>692</v>
      </c>
      <c r="C323" s="4" t="s">
        <v>101</v>
      </c>
      <c r="D323" s="9" t="s">
        <v>693</v>
      </c>
      <c r="E323" s="25" t="s">
        <v>20</v>
      </c>
      <c r="F323" s="10">
        <v>50</v>
      </c>
      <c r="G323" s="10"/>
      <c r="H323" s="116"/>
      <c r="I323" s="4" t="s">
        <v>38</v>
      </c>
      <c r="J323" s="9"/>
      <c r="K323" s="101" t="s">
        <v>25</v>
      </c>
    </row>
    <row r="324" ht="14.25" spans="1:11">
      <c r="A324" s="4">
        <v>333</v>
      </c>
      <c r="B324" s="4" t="s">
        <v>692</v>
      </c>
      <c r="C324" s="4" t="s">
        <v>101</v>
      </c>
      <c r="D324" s="9" t="s">
        <v>694</v>
      </c>
      <c r="E324" s="25" t="s">
        <v>227</v>
      </c>
      <c r="F324" s="10">
        <v>35</v>
      </c>
      <c r="G324" s="10"/>
      <c r="H324" s="116"/>
      <c r="I324" s="4" t="s">
        <v>695</v>
      </c>
      <c r="J324" s="9"/>
      <c r="K324" s="101" t="s">
        <v>53</v>
      </c>
    </row>
    <row r="325" ht="14.25" spans="1:11">
      <c r="A325" s="4">
        <v>334</v>
      </c>
      <c r="B325" s="4" t="s">
        <v>696</v>
      </c>
      <c r="C325" s="4" t="s">
        <v>101</v>
      </c>
      <c r="D325" s="9" t="s">
        <v>697</v>
      </c>
      <c r="E325" s="25" t="s">
        <v>20</v>
      </c>
      <c r="F325" s="10">
        <v>40</v>
      </c>
      <c r="G325" s="10"/>
      <c r="H325" s="116"/>
      <c r="I325" s="4" t="s">
        <v>59</v>
      </c>
      <c r="J325" s="9"/>
      <c r="K325" s="101" t="s">
        <v>25</v>
      </c>
    </row>
    <row r="326" ht="14.25" spans="1:11">
      <c r="A326" s="4">
        <v>335</v>
      </c>
      <c r="B326" s="4" t="s">
        <v>698</v>
      </c>
      <c r="C326" s="4" t="s">
        <v>101</v>
      </c>
      <c r="D326" s="9" t="s">
        <v>699</v>
      </c>
      <c r="E326" s="25" t="s">
        <v>20</v>
      </c>
      <c r="F326" s="10">
        <v>18</v>
      </c>
      <c r="G326" s="10"/>
      <c r="H326" s="116"/>
      <c r="I326" s="4" t="s">
        <v>38</v>
      </c>
      <c r="J326" s="9"/>
      <c r="K326" s="101" t="s">
        <v>76</v>
      </c>
    </row>
    <row r="327" ht="14.25" spans="1:11">
      <c r="A327" s="4">
        <v>336</v>
      </c>
      <c r="B327" s="4" t="s">
        <v>700</v>
      </c>
      <c r="C327" s="4" t="s">
        <v>101</v>
      </c>
      <c r="D327" s="9" t="s">
        <v>701</v>
      </c>
      <c r="E327" s="25" t="s">
        <v>20</v>
      </c>
      <c r="F327" s="10">
        <v>30</v>
      </c>
      <c r="G327" s="10"/>
      <c r="H327" s="116"/>
      <c r="I327" s="4" t="s">
        <v>59</v>
      </c>
      <c r="J327" s="9"/>
      <c r="K327" s="101" t="s">
        <v>43</v>
      </c>
    </row>
    <row r="328" ht="14.25" spans="1:11">
      <c r="A328" s="4">
        <v>337</v>
      </c>
      <c r="B328" s="9" t="s">
        <v>702</v>
      </c>
      <c r="C328" s="9" t="s">
        <v>101</v>
      </c>
      <c r="D328" s="9" t="s">
        <v>703</v>
      </c>
      <c r="E328" s="9" t="s">
        <v>127</v>
      </c>
      <c r="F328" s="9">
        <v>25</v>
      </c>
      <c r="G328" s="15"/>
      <c r="H328" s="116"/>
      <c r="I328" s="9" t="s">
        <v>253</v>
      </c>
      <c r="J328" s="9"/>
      <c r="K328" s="30" t="s">
        <v>53</v>
      </c>
    </row>
    <row r="329" ht="14.25" spans="1:11">
      <c r="A329" s="4">
        <v>338</v>
      </c>
      <c r="B329" s="4" t="s">
        <v>704</v>
      </c>
      <c r="C329" s="4" t="s">
        <v>101</v>
      </c>
      <c r="D329" s="9"/>
      <c r="E329" s="25" t="s">
        <v>177</v>
      </c>
      <c r="F329" s="10">
        <v>25</v>
      </c>
      <c r="G329" s="10"/>
      <c r="H329" s="116"/>
      <c r="I329" s="4" t="s">
        <v>68</v>
      </c>
      <c r="J329" s="9"/>
      <c r="K329" s="101" t="s">
        <v>53</v>
      </c>
    </row>
    <row r="330" ht="14.25" spans="1:11">
      <c r="A330" s="4">
        <v>339</v>
      </c>
      <c r="B330" s="9" t="s">
        <v>705</v>
      </c>
      <c r="C330" s="9" t="s">
        <v>101</v>
      </c>
      <c r="D330" s="9" t="s">
        <v>706</v>
      </c>
      <c r="E330" s="9" t="s">
        <v>20</v>
      </c>
      <c r="F330" s="9">
        <v>1</v>
      </c>
      <c r="G330" s="11"/>
      <c r="H330" s="116"/>
      <c r="I330" s="9" t="s">
        <v>148</v>
      </c>
      <c r="J330" s="11"/>
      <c r="K330" s="30" t="s">
        <v>53</v>
      </c>
    </row>
    <row r="331" ht="14.25" spans="1:11">
      <c r="A331" s="4">
        <v>340</v>
      </c>
      <c r="B331" s="4" t="s">
        <v>707</v>
      </c>
      <c r="C331" s="4" t="s">
        <v>101</v>
      </c>
      <c r="D331" s="9" t="s">
        <v>708</v>
      </c>
      <c r="E331" s="25" t="s">
        <v>252</v>
      </c>
      <c r="F331" s="10">
        <v>20</v>
      </c>
      <c r="G331" s="10"/>
      <c r="H331" s="116"/>
      <c r="I331" s="4" t="s">
        <v>38</v>
      </c>
      <c r="J331" s="9"/>
      <c r="K331" s="101" t="s">
        <v>53</v>
      </c>
    </row>
    <row r="332" ht="14.25" spans="1:11">
      <c r="A332" s="4">
        <v>341</v>
      </c>
      <c r="B332" s="4" t="s">
        <v>709</v>
      </c>
      <c r="C332" s="4" t="s">
        <v>101</v>
      </c>
      <c r="D332" s="9" t="s">
        <v>710</v>
      </c>
      <c r="E332" s="25" t="s">
        <v>20</v>
      </c>
      <c r="F332" s="10">
        <v>30</v>
      </c>
      <c r="G332" s="10"/>
      <c r="H332" s="116"/>
      <c r="I332" s="4" t="s">
        <v>59</v>
      </c>
      <c r="J332" s="9"/>
      <c r="K332" s="101" t="s">
        <v>43</v>
      </c>
    </row>
    <row r="333" ht="14.25" spans="1:11">
      <c r="A333" s="4">
        <v>342</v>
      </c>
      <c r="B333" s="9" t="s">
        <v>711</v>
      </c>
      <c r="C333" s="15" t="s">
        <v>101</v>
      </c>
      <c r="D333" s="9" t="s">
        <v>712</v>
      </c>
      <c r="E333" s="9" t="s">
        <v>20</v>
      </c>
      <c r="F333" s="13">
        <v>10</v>
      </c>
      <c r="G333" s="9"/>
      <c r="H333" s="116"/>
      <c r="I333" s="15" t="s">
        <v>75</v>
      </c>
      <c r="J333" s="9" t="str">
        <f>_xlfn.DISPIMG("ID_96E310ABF6EC4891B6DAA506949BF8E3",1)</f>
        <v>=DISPIMG("ID_96E310ABF6EC4891B6DAA506949BF8E3",1)</v>
      </c>
      <c r="K333" s="30" t="s">
        <v>53</v>
      </c>
    </row>
    <row r="334" ht="14.25" spans="1:11">
      <c r="A334" s="4">
        <v>343</v>
      </c>
      <c r="B334" s="4" t="s">
        <v>713</v>
      </c>
      <c r="C334" s="4" t="s">
        <v>101</v>
      </c>
      <c r="D334" s="9" t="s">
        <v>714</v>
      </c>
      <c r="E334" s="25" t="s">
        <v>381</v>
      </c>
      <c r="F334" s="10">
        <v>65</v>
      </c>
      <c r="G334" s="10"/>
      <c r="H334" s="116"/>
      <c r="I334" s="4" t="s">
        <v>715</v>
      </c>
      <c r="J334" s="9"/>
      <c r="K334" s="101" t="s">
        <v>76</v>
      </c>
    </row>
    <row r="335" ht="14.25" spans="1:11">
      <c r="A335" s="4">
        <v>344</v>
      </c>
      <c r="B335" s="4" t="s">
        <v>713</v>
      </c>
      <c r="C335" s="4" t="s">
        <v>101</v>
      </c>
      <c r="D335" s="9" t="s">
        <v>716</v>
      </c>
      <c r="E335" s="25" t="s">
        <v>381</v>
      </c>
      <c r="F335" s="10">
        <v>60</v>
      </c>
      <c r="G335" s="10"/>
      <c r="H335" s="116"/>
      <c r="I335" s="4" t="s">
        <v>717</v>
      </c>
      <c r="J335" s="9"/>
      <c r="K335" s="101" t="s">
        <v>76</v>
      </c>
    </row>
    <row r="336" ht="14.25" spans="1:11">
      <c r="A336" s="4">
        <v>345</v>
      </c>
      <c r="B336" s="4" t="s">
        <v>713</v>
      </c>
      <c r="C336" s="4" t="s">
        <v>101</v>
      </c>
      <c r="D336" s="9" t="s">
        <v>483</v>
      </c>
      <c r="E336" s="25" t="s">
        <v>381</v>
      </c>
      <c r="F336" s="10">
        <v>330</v>
      </c>
      <c r="G336" s="10"/>
      <c r="H336" s="116"/>
      <c r="I336" s="4" t="s">
        <v>718</v>
      </c>
      <c r="J336" s="9"/>
      <c r="K336" s="101" t="s">
        <v>53</v>
      </c>
    </row>
    <row r="337" ht="14.25" spans="1:11">
      <c r="A337" s="4">
        <v>346</v>
      </c>
      <c r="B337" s="4" t="s">
        <v>719</v>
      </c>
      <c r="C337" s="4" t="s">
        <v>101</v>
      </c>
      <c r="D337" s="9" t="s">
        <v>720</v>
      </c>
      <c r="E337" s="25" t="s">
        <v>20</v>
      </c>
      <c r="F337" s="10">
        <v>10</v>
      </c>
      <c r="G337" s="10"/>
      <c r="H337" s="116"/>
      <c r="I337" s="4" t="s">
        <v>38</v>
      </c>
      <c r="J337" s="9"/>
      <c r="K337" s="101" t="s">
        <v>53</v>
      </c>
    </row>
    <row r="338" ht="14.25" spans="1:11">
      <c r="A338" s="4">
        <v>347</v>
      </c>
      <c r="B338" s="4" t="s">
        <v>719</v>
      </c>
      <c r="C338" s="4" t="s">
        <v>101</v>
      </c>
      <c r="D338" s="9" t="s">
        <v>721</v>
      </c>
      <c r="E338" s="25" t="s">
        <v>20</v>
      </c>
      <c r="F338" s="10">
        <v>16</v>
      </c>
      <c r="G338" s="10"/>
      <c r="H338" s="116"/>
      <c r="I338" s="4" t="s">
        <v>104</v>
      </c>
      <c r="J338" s="9"/>
      <c r="K338" s="101" t="s">
        <v>53</v>
      </c>
    </row>
    <row r="339" ht="14.25" spans="1:11">
      <c r="A339" s="4">
        <v>348</v>
      </c>
      <c r="B339" s="4" t="s">
        <v>719</v>
      </c>
      <c r="C339" s="4" t="s">
        <v>101</v>
      </c>
      <c r="D339" s="9" t="s">
        <v>722</v>
      </c>
      <c r="E339" s="25" t="s">
        <v>20</v>
      </c>
      <c r="F339" s="10">
        <v>22</v>
      </c>
      <c r="G339" s="10"/>
      <c r="H339" s="116"/>
      <c r="I339" s="4" t="s">
        <v>104</v>
      </c>
      <c r="J339" s="9"/>
      <c r="K339" s="101" t="s">
        <v>53</v>
      </c>
    </row>
    <row r="340" ht="14.25" spans="1:11">
      <c r="A340" s="4">
        <v>349</v>
      </c>
      <c r="B340" s="4" t="s">
        <v>719</v>
      </c>
      <c r="C340" s="4" t="s">
        <v>101</v>
      </c>
      <c r="D340" s="9" t="s">
        <v>723</v>
      </c>
      <c r="E340" s="25" t="s">
        <v>20</v>
      </c>
      <c r="F340" s="10">
        <v>9</v>
      </c>
      <c r="G340" s="10"/>
      <c r="H340" s="116"/>
      <c r="I340" s="4" t="s">
        <v>104</v>
      </c>
      <c r="J340" s="9"/>
      <c r="K340" s="101" t="s">
        <v>53</v>
      </c>
    </row>
    <row r="341" ht="14.25" spans="1:11">
      <c r="A341" s="4">
        <v>350</v>
      </c>
      <c r="B341" s="4" t="s">
        <v>719</v>
      </c>
      <c r="C341" s="4" t="s">
        <v>101</v>
      </c>
      <c r="D341" s="9" t="s">
        <v>724</v>
      </c>
      <c r="E341" s="25" t="s">
        <v>20</v>
      </c>
      <c r="F341" s="10">
        <v>30</v>
      </c>
      <c r="G341" s="10"/>
      <c r="H341" s="116"/>
      <c r="I341" s="4" t="s">
        <v>104</v>
      </c>
      <c r="J341" s="9"/>
      <c r="K341" s="101" t="s">
        <v>53</v>
      </c>
    </row>
    <row r="342" ht="14.25" spans="1:11">
      <c r="A342" s="4">
        <v>351</v>
      </c>
      <c r="B342" s="4" t="s">
        <v>725</v>
      </c>
      <c r="C342" s="4" t="s">
        <v>101</v>
      </c>
      <c r="D342" s="9" t="s">
        <v>726</v>
      </c>
      <c r="E342" s="25" t="s">
        <v>20</v>
      </c>
      <c r="F342" s="10">
        <v>10</v>
      </c>
      <c r="G342" s="10"/>
      <c r="H342" s="116"/>
      <c r="I342" s="4" t="s">
        <v>68</v>
      </c>
      <c r="J342" s="9"/>
      <c r="K342" s="101" t="s">
        <v>53</v>
      </c>
    </row>
    <row r="343" ht="14.25" spans="1:11">
      <c r="A343" s="4">
        <v>352</v>
      </c>
      <c r="B343" s="4" t="s">
        <v>727</v>
      </c>
      <c r="C343" s="4" t="s">
        <v>101</v>
      </c>
      <c r="D343" s="9" t="s">
        <v>728</v>
      </c>
      <c r="E343" s="25" t="s">
        <v>116</v>
      </c>
      <c r="F343" s="10">
        <v>20</v>
      </c>
      <c r="G343" s="10"/>
      <c r="H343" s="116"/>
      <c r="I343" s="4" t="s">
        <v>38</v>
      </c>
      <c r="J343" s="9"/>
      <c r="K343" s="101" t="s">
        <v>17</v>
      </c>
    </row>
    <row r="344" ht="14.25" spans="1:11">
      <c r="A344" s="4">
        <v>353</v>
      </c>
      <c r="B344" s="9" t="s">
        <v>727</v>
      </c>
      <c r="C344" s="9" t="s">
        <v>101</v>
      </c>
      <c r="D344" s="9" t="s">
        <v>729</v>
      </c>
      <c r="E344" s="9" t="s">
        <v>116</v>
      </c>
      <c r="F344" s="9">
        <v>350</v>
      </c>
      <c r="G344" s="15"/>
      <c r="H344" s="116"/>
      <c r="I344" s="9" t="s">
        <v>253</v>
      </c>
      <c r="J344" s="9"/>
      <c r="K344" s="30" t="s">
        <v>76</v>
      </c>
    </row>
    <row r="345" ht="14.25" spans="1:11">
      <c r="A345" s="4">
        <v>354</v>
      </c>
      <c r="B345" s="9" t="s">
        <v>727</v>
      </c>
      <c r="C345" s="9" t="s">
        <v>101</v>
      </c>
      <c r="D345" s="9" t="s">
        <v>730</v>
      </c>
      <c r="E345" s="9" t="s">
        <v>116</v>
      </c>
      <c r="F345" s="9">
        <v>150</v>
      </c>
      <c r="G345" s="15"/>
      <c r="H345" s="116"/>
      <c r="I345" s="9" t="s">
        <v>253</v>
      </c>
      <c r="J345" s="9"/>
      <c r="K345" s="30" t="s">
        <v>76</v>
      </c>
    </row>
    <row r="346" ht="14.25" spans="1:11">
      <c r="A346" s="4">
        <v>355</v>
      </c>
      <c r="B346" s="9" t="s">
        <v>731</v>
      </c>
      <c r="C346" s="9" t="s">
        <v>101</v>
      </c>
      <c r="D346" s="9" t="s">
        <v>732</v>
      </c>
      <c r="E346" s="9" t="s">
        <v>252</v>
      </c>
      <c r="F346" s="9">
        <v>3000</v>
      </c>
      <c r="G346" s="15"/>
      <c r="H346" s="116"/>
      <c r="I346" s="9" t="s">
        <v>253</v>
      </c>
      <c r="J346" s="9"/>
      <c r="K346" s="30" t="s">
        <v>35</v>
      </c>
    </row>
    <row r="347" ht="14.25" spans="1:11">
      <c r="A347" s="4">
        <v>356</v>
      </c>
      <c r="B347" s="4" t="s">
        <v>733</v>
      </c>
      <c r="C347" s="4" t="s">
        <v>91</v>
      </c>
      <c r="D347" s="4" t="s">
        <v>734</v>
      </c>
      <c r="E347" s="4" t="s">
        <v>510</v>
      </c>
      <c r="F347" s="4">
        <v>15</v>
      </c>
      <c r="G347" s="116"/>
      <c r="H347" s="117"/>
      <c r="I347" s="4" t="s">
        <v>128</v>
      </c>
      <c r="J347" s="4" t="str">
        <f>_xlfn.DISPIMG("ID_246E0EDA2DAF4047ADA3AE69E4CDE6D0",1)</f>
        <v>=DISPIMG("ID_246E0EDA2DAF4047ADA3AE69E4CDE6D0",1)</v>
      </c>
      <c r="K347" s="101" t="s">
        <v>53</v>
      </c>
    </row>
    <row r="348" ht="14.25" spans="1:11">
      <c r="A348" s="4">
        <v>357</v>
      </c>
      <c r="B348" s="4" t="s">
        <v>735</v>
      </c>
      <c r="C348" s="4" t="s">
        <v>101</v>
      </c>
      <c r="D348" s="4" t="s">
        <v>736</v>
      </c>
      <c r="E348" s="4" t="s">
        <v>188</v>
      </c>
      <c r="F348" s="4">
        <v>5</v>
      </c>
      <c r="G348" s="4"/>
      <c r="H348" s="116"/>
      <c r="I348" s="4" t="s">
        <v>24</v>
      </c>
      <c r="J348" s="4"/>
      <c r="K348" s="101" t="s">
        <v>25</v>
      </c>
    </row>
    <row r="349" ht="14.25" spans="1:11">
      <c r="A349" s="4">
        <v>358</v>
      </c>
      <c r="B349" s="9" t="s">
        <v>737</v>
      </c>
      <c r="C349" s="9" t="s">
        <v>101</v>
      </c>
      <c r="D349" s="9" t="s">
        <v>738</v>
      </c>
      <c r="E349" s="9" t="s">
        <v>188</v>
      </c>
      <c r="F349" s="9">
        <v>14</v>
      </c>
      <c r="G349" s="9"/>
      <c r="H349" s="116"/>
      <c r="I349" s="4" t="s">
        <v>739</v>
      </c>
      <c r="J349" s="4"/>
      <c r="K349" s="101" t="s">
        <v>25</v>
      </c>
    </row>
    <row r="350" ht="14.25" spans="1:11">
      <c r="A350" s="4">
        <v>359</v>
      </c>
      <c r="B350" s="4" t="s">
        <v>740</v>
      </c>
      <c r="C350" s="4" t="s">
        <v>101</v>
      </c>
      <c r="D350" s="9" t="s">
        <v>741</v>
      </c>
      <c r="E350" s="25" t="s">
        <v>252</v>
      </c>
      <c r="F350" s="10">
        <v>20</v>
      </c>
      <c r="G350" s="10"/>
      <c r="H350" s="116"/>
      <c r="I350" s="4" t="s">
        <v>68</v>
      </c>
      <c r="J350" s="9"/>
      <c r="K350" s="101" t="s">
        <v>53</v>
      </c>
    </row>
    <row r="351" ht="14.25" spans="1:11">
      <c r="A351" s="4">
        <v>360</v>
      </c>
      <c r="B351" s="4" t="s">
        <v>742</v>
      </c>
      <c r="C351" s="4" t="s">
        <v>101</v>
      </c>
      <c r="D351" s="9" t="s">
        <v>743</v>
      </c>
      <c r="E351" s="25" t="s">
        <v>23</v>
      </c>
      <c r="F351" s="10">
        <v>4</v>
      </c>
      <c r="G351" s="10"/>
      <c r="H351" s="116"/>
      <c r="I351" s="4" t="s">
        <v>68</v>
      </c>
      <c r="J351" s="9"/>
      <c r="K351" s="101" t="s">
        <v>53</v>
      </c>
    </row>
    <row r="352" ht="14.25" spans="1:11">
      <c r="A352" s="4">
        <v>361</v>
      </c>
      <c r="B352" s="4" t="s">
        <v>744</v>
      </c>
      <c r="C352" s="4" t="s">
        <v>101</v>
      </c>
      <c r="D352" s="9" t="s">
        <v>745</v>
      </c>
      <c r="E352" s="25" t="s">
        <v>103</v>
      </c>
      <c r="F352" s="10">
        <v>80</v>
      </c>
      <c r="G352" s="10"/>
      <c r="H352" s="116"/>
      <c r="I352" s="4" t="s">
        <v>38</v>
      </c>
      <c r="J352" s="9"/>
      <c r="K352" s="101" t="s">
        <v>25</v>
      </c>
    </row>
    <row r="353" ht="14.25" spans="1:11">
      <c r="A353" s="4">
        <v>362</v>
      </c>
      <c r="B353" s="9" t="s">
        <v>746</v>
      </c>
      <c r="C353" s="9" t="s">
        <v>91</v>
      </c>
      <c r="D353" s="9" t="s">
        <v>747</v>
      </c>
      <c r="E353" s="9" t="s">
        <v>188</v>
      </c>
      <c r="F353" s="9">
        <v>75</v>
      </c>
      <c r="G353" s="9"/>
      <c r="H353" s="117"/>
      <c r="I353" s="10" t="s">
        <v>748</v>
      </c>
      <c r="J353" s="121"/>
      <c r="K353" s="30" t="s">
        <v>43</v>
      </c>
    </row>
    <row r="354" ht="14.25" spans="1:11">
      <c r="A354" s="4">
        <v>363</v>
      </c>
      <c r="B354" s="4" t="s">
        <v>749</v>
      </c>
      <c r="C354" s="4" t="s">
        <v>101</v>
      </c>
      <c r="D354" s="9" t="s">
        <v>750</v>
      </c>
      <c r="E354" s="25" t="s">
        <v>127</v>
      </c>
      <c r="F354" s="10">
        <v>20</v>
      </c>
      <c r="G354" s="10"/>
      <c r="H354" s="116"/>
      <c r="I354" s="4" t="s">
        <v>52</v>
      </c>
      <c r="J354" s="9"/>
      <c r="K354" s="101" t="s">
        <v>53</v>
      </c>
    </row>
    <row r="355" ht="14.25" spans="1:11">
      <c r="A355" s="4">
        <v>364</v>
      </c>
      <c r="B355" s="4" t="s">
        <v>751</v>
      </c>
      <c r="C355" s="4" t="s">
        <v>101</v>
      </c>
      <c r="D355" s="9" t="s">
        <v>752</v>
      </c>
      <c r="E355" s="25" t="s">
        <v>20</v>
      </c>
      <c r="F355" s="10">
        <v>10</v>
      </c>
      <c r="G355" s="10"/>
      <c r="H355" s="116"/>
      <c r="I355" s="4" t="s">
        <v>38</v>
      </c>
      <c r="J355" s="9"/>
      <c r="K355" s="101" t="s">
        <v>17</v>
      </c>
    </row>
    <row r="356" ht="14.25" spans="1:11">
      <c r="A356" s="4">
        <v>365</v>
      </c>
      <c r="B356" s="9" t="s">
        <v>753</v>
      </c>
      <c r="C356" s="4" t="s">
        <v>101</v>
      </c>
      <c r="D356" s="4" t="s">
        <v>753</v>
      </c>
      <c r="E356" s="4" t="s">
        <v>231</v>
      </c>
      <c r="F356" s="4">
        <v>60</v>
      </c>
      <c r="G356" s="4"/>
      <c r="H356" s="116"/>
      <c r="I356" s="9" t="s">
        <v>648</v>
      </c>
      <c r="J356" s="4"/>
      <c r="K356" s="101" t="s">
        <v>17</v>
      </c>
    </row>
    <row r="357" ht="14.25" spans="1:11">
      <c r="A357" s="4">
        <v>366</v>
      </c>
      <c r="B357" s="4" t="s">
        <v>754</v>
      </c>
      <c r="C357" s="4" t="s">
        <v>101</v>
      </c>
      <c r="D357" s="4" t="s">
        <v>272</v>
      </c>
      <c r="E357" s="117" t="s">
        <v>252</v>
      </c>
      <c r="F357" s="4">
        <v>600</v>
      </c>
      <c r="G357" s="117"/>
      <c r="H357" s="116"/>
      <c r="I357" s="4" t="s">
        <v>228</v>
      </c>
      <c r="J357" s="4"/>
      <c r="K357" s="101" t="s">
        <v>25</v>
      </c>
    </row>
    <row r="358" ht="14.25" spans="1:11">
      <c r="A358" s="4">
        <v>367</v>
      </c>
      <c r="B358" s="4" t="s">
        <v>755</v>
      </c>
      <c r="C358" s="4" t="s">
        <v>101</v>
      </c>
      <c r="D358" s="9" t="s">
        <v>756</v>
      </c>
      <c r="E358" s="25" t="s">
        <v>103</v>
      </c>
      <c r="F358" s="10">
        <v>5</v>
      </c>
      <c r="G358" s="10"/>
      <c r="H358" s="116"/>
      <c r="I358" s="4" t="s">
        <v>38</v>
      </c>
      <c r="J358" s="9"/>
      <c r="K358" s="101" t="s">
        <v>25</v>
      </c>
    </row>
    <row r="359" ht="14.25" spans="1:11">
      <c r="A359" s="4">
        <v>368</v>
      </c>
      <c r="B359" s="4" t="s">
        <v>757</v>
      </c>
      <c r="C359" s="4" t="s">
        <v>101</v>
      </c>
      <c r="D359" s="9" t="s">
        <v>758</v>
      </c>
      <c r="E359" s="25" t="s">
        <v>296</v>
      </c>
      <c r="F359" s="10">
        <v>30</v>
      </c>
      <c r="G359" s="10"/>
      <c r="H359" s="116"/>
      <c r="I359" s="4" t="s">
        <v>52</v>
      </c>
      <c r="J359" s="9"/>
      <c r="K359" s="101" t="s">
        <v>53</v>
      </c>
    </row>
    <row r="360" ht="14.25" spans="1:11">
      <c r="A360" s="4">
        <v>369</v>
      </c>
      <c r="B360" s="4" t="s">
        <v>759</v>
      </c>
      <c r="C360" s="4" t="s">
        <v>101</v>
      </c>
      <c r="D360" s="9" t="s">
        <v>760</v>
      </c>
      <c r="E360" s="25" t="s">
        <v>116</v>
      </c>
      <c r="F360" s="10">
        <v>1</v>
      </c>
      <c r="G360" s="10"/>
      <c r="H360" s="116"/>
      <c r="I360" s="4" t="s">
        <v>52</v>
      </c>
      <c r="J360" s="9"/>
      <c r="K360" s="101" t="s">
        <v>53</v>
      </c>
    </row>
    <row r="361" ht="14.25" spans="1:11">
      <c r="A361" s="4">
        <v>370</v>
      </c>
      <c r="B361" s="4" t="s">
        <v>759</v>
      </c>
      <c r="C361" s="4" t="s">
        <v>101</v>
      </c>
      <c r="D361" s="9" t="s">
        <v>761</v>
      </c>
      <c r="E361" s="25" t="s">
        <v>116</v>
      </c>
      <c r="F361" s="10">
        <v>1</v>
      </c>
      <c r="G361" s="10"/>
      <c r="H361" s="116"/>
      <c r="I361" s="4" t="s">
        <v>52</v>
      </c>
      <c r="J361" s="9"/>
      <c r="K361" s="101" t="s">
        <v>53</v>
      </c>
    </row>
    <row r="362" ht="14.25" spans="1:11">
      <c r="A362" s="4">
        <v>371</v>
      </c>
      <c r="B362" s="4" t="s">
        <v>762</v>
      </c>
      <c r="C362" s="4" t="s">
        <v>101</v>
      </c>
      <c r="D362" s="9" t="s">
        <v>763</v>
      </c>
      <c r="E362" s="25" t="s">
        <v>20</v>
      </c>
      <c r="F362" s="10">
        <v>2</v>
      </c>
      <c r="G362" s="10"/>
      <c r="H362" s="116"/>
      <c r="I362" s="4" t="s">
        <v>38</v>
      </c>
      <c r="J362" s="9"/>
      <c r="K362" s="101" t="s">
        <v>25</v>
      </c>
    </row>
    <row r="363" ht="14.25" spans="1:11">
      <c r="A363" s="4">
        <v>372</v>
      </c>
      <c r="B363" s="4" t="s">
        <v>762</v>
      </c>
      <c r="C363" s="4" t="s">
        <v>101</v>
      </c>
      <c r="D363" s="9" t="s">
        <v>764</v>
      </c>
      <c r="E363" s="25" t="s">
        <v>20</v>
      </c>
      <c r="F363" s="10">
        <v>2</v>
      </c>
      <c r="G363" s="10"/>
      <c r="H363" s="116"/>
      <c r="I363" s="4" t="s">
        <v>38</v>
      </c>
      <c r="J363" s="9"/>
      <c r="K363" s="101" t="s">
        <v>25</v>
      </c>
    </row>
    <row r="364" ht="14.25" spans="1:11">
      <c r="A364" s="4">
        <v>373</v>
      </c>
      <c r="B364" s="9" t="s">
        <v>765</v>
      </c>
      <c r="C364" s="4" t="s">
        <v>101</v>
      </c>
      <c r="D364" s="9" t="s">
        <v>765</v>
      </c>
      <c r="E364" s="9" t="s">
        <v>20</v>
      </c>
      <c r="F364" s="9">
        <v>90</v>
      </c>
      <c r="G364" s="48"/>
      <c r="H364" s="117"/>
      <c r="I364" s="9" t="s">
        <v>128</v>
      </c>
      <c r="J364" s="9"/>
      <c r="K364" s="30" t="s">
        <v>76</v>
      </c>
    </row>
    <row r="365" ht="14.25" spans="1:11">
      <c r="A365" s="4">
        <v>374</v>
      </c>
      <c r="B365" s="9" t="s">
        <v>766</v>
      </c>
      <c r="C365" s="10" t="s">
        <v>101</v>
      </c>
      <c r="D365" s="9" t="s">
        <v>767</v>
      </c>
      <c r="E365" s="9" t="s">
        <v>211</v>
      </c>
      <c r="F365" s="10">
        <v>2</v>
      </c>
      <c r="G365" s="14"/>
      <c r="H365" s="116"/>
      <c r="I365" s="10" t="s">
        <v>38</v>
      </c>
      <c r="J365" s="10"/>
      <c r="K365" s="10"/>
    </row>
    <row r="366" ht="14.25" spans="1:11">
      <c r="A366" s="4">
        <v>375</v>
      </c>
      <c r="B366" s="4" t="s">
        <v>768</v>
      </c>
      <c r="C366" s="4" t="s">
        <v>101</v>
      </c>
      <c r="D366" s="9" t="s">
        <v>769</v>
      </c>
      <c r="E366" s="25" t="s">
        <v>20</v>
      </c>
      <c r="F366" s="10">
        <v>8</v>
      </c>
      <c r="G366" s="10"/>
      <c r="H366" s="116"/>
      <c r="I366" s="4" t="s">
        <v>38</v>
      </c>
      <c r="J366" s="9"/>
      <c r="K366" s="101" t="s">
        <v>53</v>
      </c>
    </row>
    <row r="367" ht="14.25" spans="1:11">
      <c r="A367" s="4">
        <v>376</v>
      </c>
      <c r="B367" s="4" t="s">
        <v>768</v>
      </c>
      <c r="C367" s="4" t="s">
        <v>101</v>
      </c>
      <c r="D367" s="9" t="s">
        <v>770</v>
      </c>
      <c r="E367" s="25" t="s">
        <v>20</v>
      </c>
      <c r="F367" s="10">
        <v>20</v>
      </c>
      <c r="G367" s="10"/>
      <c r="H367" s="116"/>
      <c r="I367" s="4" t="s">
        <v>38</v>
      </c>
      <c r="J367" s="9"/>
      <c r="K367" s="101" t="s">
        <v>53</v>
      </c>
    </row>
    <row r="368" ht="14.25" spans="1:11">
      <c r="A368" s="4">
        <v>377</v>
      </c>
      <c r="B368" s="4" t="s">
        <v>771</v>
      </c>
      <c r="C368" s="4" t="s">
        <v>101</v>
      </c>
      <c r="D368" s="9" t="s">
        <v>772</v>
      </c>
      <c r="E368" s="25" t="s">
        <v>20</v>
      </c>
      <c r="F368" s="10">
        <v>20</v>
      </c>
      <c r="G368" s="10"/>
      <c r="H368" s="116"/>
      <c r="I368" s="4" t="s">
        <v>52</v>
      </c>
      <c r="J368" s="9"/>
      <c r="K368" s="101" t="s">
        <v>53</v>
      </c>
    </row>
    <row r="369" ht="14.25" spans="1:11">
      <c r="A369" s="4">
        <v>378</v>
      </c>
      <c r="B369" s="4" t="s">
        <v>771</v>
      </c>
      <c r="C369" s="4" t="s">
        <v>101</v>
      </c>
      <c r="D369" s="9" t="s">
        <v>504</v>
      </c>
      <c r="E369" s="25" t="s">
        <v>20</v>
      </c>
      <c r="F369" s="10">
        <v>5</v>
      </c>
      <c r="G369" s="10"/>
      <c r="H369" s="116"/>
      <c r="I369" s="4" t="s">
        <v>52</v>
      </c>
      <c r="J369" s="9"/>
      <c r="K369" s="101" t="s">
        <v>53</v>
      </c>
    </row>
    <row r="370" ht="14.25" spans="1:11">
      <c r="A370" s="4">
        <v>379</v>
      </c>
      <c r="B370" s="4" t="s">
        <v>771</v>
      </c>
      <c r="C370" s="4" t="s">
        <v>101</v>
      </c>
      <c r="D370" s="9" t="s">
        <v>773</v>
      </c>
      <c r="E370" s="25" t="s">
        <v>20</v>
      </c>
      <c r="F370" s="10">
        <v>5</v>
      </c>
      <c r="G370" s="10"/>
      <c r="H370" s="116"/>
      <c r="I370" s="4" t="s">
        <v>52</v>
      </c>
      <c r="J370" s="9"/>
      <c r="K370" s="101" t="s">
        <v>53</v>
      </c>
    </row>
    <row r="371" ht="14.25" spans="1:11">
      <c r="A371" s="4">
        <v>380</v>
      </c>
      <c r="B371" s="4" t="s">
        <v>771</v>
      </c>
      <c r="C371" s="4" t="s">
        <v>101</v>
      </c>
      <c r="D371" s="9" t="s">
        <v>774</v>
      </c>
      <c r="E371" s="25" t="s">
        <v>20</v>
      </c>
      <c r="F371" s="10">
        <v>5</v>
      </c>
      <c r="G371" s="10"/>
      <c r="H371" s="116"/>
      <c r="I371" s="4" t="s">
        <v>52</v>
      </c>
      <c r="J371" s="9"/>
      <c r="K371" s="101" t="s">
        <v>53</v>
      </c>
    </row>
    <row r="372" ht="14.25" spans="1:11">
      <c r="A372" s="4">
        <v>381</v>
      </c>
      <c r="B372" s="4" t="s">
        <v>771</v>
      </c>
      <c r="C372" s="4" t="s">
        <v>101</v>
      </c>
      <c r="D372" s="9" t="s">
        <v>775</v>
      </c>
      <c r="E372" s="25" t="s">
        <v>20</v>
      </c>
      <c r="F372" s="10">
        <v>5</v>
      </c>
      <c r="G372" s="10"/>
      <c r="H372" s="116"/>
      <c r="I372" s="4" t="s">
        <v>52</v>
      </c>
      <c r="J372" s="9"/>
      <c r="K372" s="101" t="s">
        <v>53</v>
      </c>
    </row>
    <row r="373" ht="14.25" spans="1:11">
      <c r="A373" s="4">
        <v>382</v>
      </c>
      <c r="B373" s="4" t="s">
        <v>771</v>
      </c>
      <c r="C373" s="4" t="s">
        <v>101</v>
      </c>
      <c r="D373" s="9" t="s">
        <v>776</v>
      </c>
      <c r="E373" s="25" t="s">
        <v>20</v>
      </c>
      <c r="F373" s="10">
        <v>5</v>
      </c>
      <c r="G373" s="10"/>
      <c r="H373" s="116"/>
      <c r="I373" s="4" t="s">
        <v>52</v>
      </c>
      <c r="J373" s="9"/>
      <c r="K373" s="101" t="s">
        <v>53</v>
      </c>
    </row>
    <row r="374" ht="14.25" spans="1:11">
      <c r="A374" s="4">
        <v>383</v>
      </c>
      <c r="B374" s="4" t="s">
        <v>771</v>
      </c>
      <c r="C374" s="4" t="s">
        <v>101</v>
      </c>
      <c r="D374" s="9" t="s">
        <v>777</v>
      </c>
      <c r="E374" s="25" t="s">
        <v>20</v>
      </c>
      <c r="F374" s="10">
        <v>10</v>
      </c>
      <c r="G374" s="10"/>
      <c r="H374" s="116"/>
      <c r="I374" s="4" t="s">
        <v>104</v>
      </c>
      <c r="J374" s="9"/>
      <c r="K374" s="101" t="s">
        <v>53</v>
      </c>
    </row>
    <row r="375" ht="14.25" spans="1:11">
      <c r="A375" s="4">
        <v>384</v>
      </c>
      <c r="B375" s="4" t="s">
        <v>778</v>
      </c>
      <c r="C375" s="4" t="s">
        <v>101</v>
      </c>
      <c r="D375" s="9" t="s">
        <v>779</v>
      </c>
      <c r="E375" s="25" t="s">
        <v>20</v>
      </c>
      <c r="F375" s="10">
        <v>30</v>
      </c>
      <c r="G375" s="10"/>
      <c r="H375" s="116"/>
      <c r="I375" s="4" t="s">
        <v>59</v>
      </c>
      <c r="J375" s="9"/>
      <c r="K375" s="101" t="s">
        <v>25</v>
      </c>
    </row>
    <row r="376" ht="28.5" spans="1:11">
      <c r="A376" s="4">
        <v>385</v>
      </c>
      <c r="B376" s="9" t="s">
        <v>780</v>
      </c>
      <c r="C376" s="9" t="s">
        <v>101</v>
      </c>
      <c r="D376" s="9" t="s">
        <v>781</v>
      </c>
      <c r="E376" s="9" t="s">
        <v>188</v>
      </c>
      <c r="F376" s="9">
        <v>1000</v>
      </c>
      <c r="G376" s="15"/>
      <c r="H376" s="116"/>
      <c r="I376" s="9" t="s">
        <v>253</v>
      </c>
      <c r="J376" s="9"/>
      <c r="K376" s="30" t="s">
        <v>53</v>
      </c>
    </row>
    <row r="377" ht="14.25" spans="1:11">
      <c r="A377" s="4">
        <v>386</v>
      </c>
      <c r="B377" s="4" t="s">
        <v>782</v>
      </c>
      <c r="C377" s="4" t="s">
        <v>101</v>
      </c>
      <c r="D377" s="9" t="s">
        <v>783</v>
      </c>
      <c r="E377" s="25" t="s">
        <v>20</v>
      </c>
      <c r="F377" s="10">
        <v>2</v>
      </c>
      <c r="G377" s="10"/>
      <c r="H377" s="116"/>
      <c r="I377" s="4" t="s">
        <v>52</v>
      </c>
      <c r="J377" s="9"/>
      <c r="K377" s="101" t="s">
        <v>53</v>
      </c>
    </row>
    <row r="378" ht="14.25" spans="1:11">
      <c r="A378" s="4">
        <v>387</v>
      </c>
      <c r="B378" s="4" t="s">
        <v>784</v>
      </c>
      <c r="C378" s="4" t="s">
        <v>101</v>
      </c>
      <c r="D378" s="9" t="s">
        <v>785</v>
      </c>
      <c r="E378" s="25" t="s">
        <v>116</v>
      </c>
      <c r="F378" s="10">
        <v>4</v>
      </c>
      <c r="G378" s="10"/>
      <c r="H378" s="116"/>
      <c r="I378" s="4" t="s">
        <v>38</v>
      </c>
      <c r="J378" s="9"/>
      <c r="K378" s="101" t="s">
        <v>76</v>
      </c>
    </row>
    <row r="379" ht="14.25" spans="1:11">
      <c r="A379" s="4">
        <v>388</v>
      </c>
      <c r="B379" s="4" t="s">
        <v>786</v>
      </c>
      <c r="C379" s="4" t="s">
        <v>101</v>
      </c>
      <c r="D379" s="9" t="s">
        <v>787</v>
      </c>
      <c r="E379" s="25" t="s">
        <v>20</v>
      </c>
      <c r="F379" s="10">
        <v>10</v>
      </c>
      <c r="G379" s="10"/>
      <c r="H379" s="116"/>
      <c r="I379" s="4" t="s">
        <v>52</v>
      </c>
      <c r="J379" s="9"/>
      <c r="K379" s="101" t="s">
        <v>53</v>
      </c>
    </row>
    <row r="380" ht="14.25" spans="1:11">
      <c r="A380" s="4">
        <v>389</v>
      </c>
      <c r="B380" s="4" t="s">
        <v>788</v>
      </c>
      <c r="C380" s="4" t="s">
        <v>101</v>
      </c>
      <c r="D380" s="9" t="s">
        <v>789</v>
      </c>
      <c r="E380" s="25" t="s">
        <v>381</v>
      </c>
      <c r="F380" s="10">
        <v>40</v>
      </c>
      <c r="G380" s="10"/>
      <c r="H380" s="116"/>
      <c r="I380" s="4" t="s">
        <v>38</v>
      </c>
      <c r="J380" s="9"/>
      <c r="K380" s="101" t="s">
        <v>53</v>
      </c>
    </row>
    <row r="381" ht="14.25" spans="1:11">
      <c r="A381" s="4">
        <v>390</v>
      </c>
      <c r="B381" s="4" t="s">
        <v>790</v>
      </c>
      <c r="C381" s="4" t="s">
        <v>101</v>
      </c>
      <c r="D381" s="9" t="s">
        <v>791</v>
      </c>
      <c r="E381" s="25" t="s">
        <v>20</v>
      </c>
      <c r="F381" s="10">
        <v>36</v>
      </c>
      <c r="G381" s="10"/>
      <c r="H381" s="116"/>
      <c r="I381" s="4" t="s">
        <v>52</v>
      </c>
      <c r="J381" s="9"/>
      <c r="K381" s="101" t="s">
        <v>53</v>
      </c>
    </row>
    <row r="382" ht="14.25" spans="1:11">
      <c r="A382" s="4">
        <v>391</v>
      </c>
      <c r="B382" s="4" t="s">
        <v>792</v>
      </c>
      <c r="C382" s="4" t="s">
        <v>101</v>
      </c>
      <c r="D382" s="9"/>
      <c r="E382" s="25" t="s">
        <v>392</v>
      </c>
      <c r="F382" s="10">
        <v>1</v>
      </c>
      <c r="G382" s="10"/>
      <c r="H382" s="116"/>
      <c r="I382" s="4" t="s">
        <v>52</v>
      </c>
      <c r="J382" s="9"/>
      <c r="K382" s="101" t="s">
        <v>53</v>
      </c>
    </row>
    <row r="383" ht="14.25" spans="1:11">
      <c r="A383" s="4">
        <v>392</v>
      </c>
      <c r="B383" s="9" t="s">
        <v>793</v>
      </c>
      <c r="C383" s="9" t="s">
        <v>91</v>
      </c>
      <c r="D383" s="9" t="s">
        <v>380</v>
      </c>
      <c r="E383" s="11" t="s">
        <v>188</v>
      </c>
      <c r="F383" s="9">
        <v>10</v>
      </c>
      <c r="G383" s="9"/>
      <c r="H383" s="117"/>
      <c r="I383" s="9" t="s">
        <v>794</v>
      </c>
      <c r="J383" s="9" t="str">
        <f>_xlfn.DISPIMG("ID_11AB1066396D44458FC24DEDD1676EE1",1)</f>
        <v>=DISPIMG("ID_11AB1066396D44458FC24DEDD1676EE1",1)</v>
      </c>
      <c r="K383" s="125">
        <v>4</v>
      </c>
    </row>
    <row r="384" ht="14.25" spans="1:11">
      <c r="A384" s="4">
        <v>393</v>
      </c>
      <c r="B384" s="4" t="s">
        <v>795</v>
      </c>
      <c r="C384" s="9" t="s">
        <v>101</v>
      </c>
      <c r="D384" s="9" t="s">
        <v>796</v>
      </c>
      <c r="E384" s="9" t="s">
        <v>188</v>
      </c>
      <c r="F384" s="9">
        <v>30</v>
      </c>
      <c r="G384" s="15"/>
      <c r="H384" s="116"/>
      <c r="I384" s="9" t="s">
        <v>253</v>
      </c>
      <c r="J384" s="9"/>
      <c r="K384" s="30" t="s">
        <v>53</v>
      </c>
    </row>
    <row r="385" ht="14.25" spans="1:11">
      <c r="A385" s="4">
        <v>394</v>
      </c>
      <c r="B385" s="4" t="s">
        <v>795</v>
      </c>
      <c r="C385" s="4" t="s">
        <v>101</v>
      </c>
      <c r="D385" s="9" t="s">
        <v>797</v>
      </c>
      <c r="E385" s="25" t="s">
        <v>188</v>
      </c>
      <c r="F385" s="10">
        <v>38</v>
      </c>
      <c r="G385" s="10"/>
      <c r="H385" s="116"/>
      <c r="I385" s="4" t="s">
        <v>798</v>
      </c>
      <c r="J385" s="9"/>
      <c r="K385" s="101" t="s">
        <v>53</v>
      </c>
    </row>
    <row r="386" ht="14.25" spans="1:11">
      <c r="A386" s="4">
        <v>395</v>
      </c>
      <c r="B386" s="4" t="s">
        <v>799</v>
      </c>
      <c r="C386" s="4" t="s">
        <v>101</v>
      </c>
      <c r="D386" s="9" t="s">
        <v>800</v>
      </c>
      <c r="E386" s="25" t="s">
        <v>20</v>
      </c>
      <c r="F386" s="10">
        <v>200</v>
      </c>
      <c r="G386" s="10"/>
      <c r="H386" s="116"/>
      <c r="I386" s="4" t="s">
        <v>104</v>
      </c>
      <c r="J386" s="9"/>
      <c r="K386" s="101" t="s">
        <v>53</v>
      </c>
    </row>
    <row r="387" ht="14.25" spans="1:11">
      <c r="A387" s="4">
        <v>396</v>
      </c>
      <c r="B387" s="9" t="s">
        <v>801</v>
      </c>
      <c r="C387" s="10" t="s">
        <v>101</v>
      </c>
      <c r="D387" s="9" t="s">
        <v>802</v>
      </c>
      <c r="E387" s="9" t="s">
        <v>211</v>
      </c>
      <c r="F387" s="10">
        <v>4</v>
      </c>
      <c r="G387" s="15"/>
      <c r="H387" s="116"/>
      <c r="I387" s="10" t="s">
        <v>38</v>
      </c>
      <c r="J387" s="10"/>
      <c r="K387" s="10"/>
    </row>
    <row r="388" ht="14.25" spans="1:11">
      <c r="A388" s="4">
        <v>397</v>
      </c>
      <c r="B388" s="9" t="s">
        <v>801</v>
      </c>
      <c r="C388" s="10" t="s">
        <v>101</v>
      </c>
      <c r="D388" s="9" t="s">
        <v>803</v>
      </c>
      <c r="E388" s="9" t="s">
        <v>211</v>
      </c>
      <c r="F388" s="10">
        <v>4</v>
      </c>
      <c r="G388" s="15"/>
      <c r="H388" s="116"/>
      <c r="I388" s="10" t="s">
        <v>38</v>
      </c>
      <c r="J388" s="10"/>
      <c r="K388" s="10"/>
    </row>
    <row r="389" ht="14.25" spans="1:11">
      <c r="A389" s="4">
        <v>398</v>
      </c>
      <c r="B389" s="4" t="s">
        <v>804</v>
      </c>
      <c r="C389" s="4" t="s">
        <v>101</v>
      </c>
      <c r="D389" s="9" t="s">
        <v>805</v>
      </c>
      <c r="E389" s="25" t="s">
        <v>215</v>
      </c>
      <c r="F389" s="10">
        <v>15</v>
      </c>
      <c r="G389" s="10"/>
      <c r="H389" s="116"/>
      <c r="I389" s="4" t="s">
        <v>59</v>
      </c>
      <c r="J389" s="9"/>
      <c r="K389" s="101" t="s">
        <v>189</v>
      </c>
    </row>
    <row r="390" ht="14.25" spans="1:11">
      <c r="A390" s="4">
        <v>399</v>
      </c>
      <c r="B390" s="15" t="s">
        <v>806</v>
      </c>
      <c r="C390" s="15" t="s">
        <v>101</v>
      </c>
      <c r="D390" s="15" t="s">
        <v>807</v>
      </c>
      <c r="E390" s="15" t="s">
        <v>292</v>
      </c>
      <c r="F390" s="13">
        <v>8</v>
      </c>
      <c r="G390" s="15"/>
      <c r="H390" s="116"/>
      <c r="I390" s="15" t="s">
        <v>75</v>
      </c>
      <c r="J390" s="15"/>
      <c r="K390" s="30" t="s">
        <v>53</v>
      </c>
    </row>
    <row r="391" ht="14.25" spans="1:11">
      <c r="A391" s="4">
        <v>400</v>
      </c>
      <c r="B391" s="15" t="s">
        <v>808</v>
      </c>
      <c r="C391" s="15" t="s">
        <v>101</v>
      </c>
      <c r="D391" s="15" t="s">
        <v>809</v>
      </c>
      <c r="E391" s="15" t="s">
        <v>20</v>
      </c>
      <c r="F391" s="13">
        <v>100</v>
      </c>
      <c r="G391" s="15"/>
      <c r="H391" s="116"/>
      <c r="I391" s="15" t="s">
        <v>75</v>
      </c>
      <c r="J391" s="9" t="str">
        <f>_xlfn.DISPIMG("ID_745D148329C64F70B04BE5D150397736",1)</f>
        <v>=DISPIMG("ID_745D148329C64F70B04BE5D150397736",1)</v>
      </c>
      <c r="K391" s="30" t="s">
        <v>53</v>
      </c>
    </row>
    <row r="392" ht="14.25" spans="1:11">
      <c r="A392" s="4">
        <v>401</v>
      </c>
      <c r="B392" s="4" t="s">
        <v>810</v>
      </c>
      <c r="C392" s="4" t="s">
        <v>101</v>
      </c>
      <c r="D392" s="9" t="s">
        <v>811</v>
      </c>
      <c r="E392" s="25" t="s">
        <v>812</v>
      </c>
      <c r="F392" s="10">
        <v>2</v>
      </c>
      <c r="G392" s="10"/>
      <c r="H392" s="116"/>
      <c r="I392" s="4" t="s">
        <v>68</v>
      </c>
      <c r="J392" s="9"/>
      <c r="K392" s="101" t="s">
        <v>53</v>
      </c>
    </row>
    <row r="393" ht="14.25" spans="1:11">
      <c r="A393" s="4">
        <v>402</v>
      </c>
      <c r="B393" s="4" t="s">
        <v>813</v>
      </c>
      <c r="C393" s="4" t="s">
        <v>101</v>
      </c>
      <c r="D393" s="9"/>
      <c r="E393" s="25" t="s">
        <v>381</v>
      </c>
      <c r="F393" s="10">
        <v>20</v>
      </c>
      <c r="G393" s="10"/>
      <c r="H393" s="116"/>
      <c r="I393" s="4" t="s">
        <v>38</v>
      </c>
      <c r="J393" s="9"/>
      <c r="K393" s="101" t="s">
        <v>76</v>
      </c>
    </row>
    <row r="394" ht="14.25" spans="1:11">
      <c r="A394" s="4">
        <v>403</v>
      </c>
      <c r="B394" s="4" t="s">
        <v>814</v>
      </c>
      <c r="C394" s="4" t="s">
        <v>101</v>
      </c>
      <c r="D394" s="9" t="s">
        <v>815</v>
      </c>
      <c r="E394" s="25" t="s">
        <v>20</v>
      </c>
      <c r="F394" s="10">
        <v>24</v>
      </c>
      <c r="G394" s="10"/>
      <c r="H394" s="116"/>
      <c r="I394" s="4" t="s">
        <v>52</v>
      </c>
      <c r="J394" s="9"/>
      <c r="K394" s="101" t="s">
        <v>53</v>
      </c>
    </row>
    <row r="395" ht="14.25" spans="1:11">
      <c r="A395" s="4">
        <v>404</v>
      </c>
      <c r="B395" s="4" t="s">
        <v>816</v>
      </c>
      <c r="C395" s="4" t="s">
        <v>101</v>
      </c>
      <c r="D395" s="9" t="s">
        <v>817</v>
      </c>
      <c r="E395" s="25" t="s">
        <v>188</v>
      </c>
      <c r="F395" s="10">
        <v>200</v>
      </c>
      <c r="G395" s="10"/>
      <c r="H395" s="116"/>
      <c r="I395" s="4" t="s">
        <v>52</v>
      </c>
      <c r="J395" s="9"/>
      <c r="K395" s="101" t="s">
        <v>53</v>
      </c>
    </row>
    <row r="396" ht="14.25" spans="1:11">
      <c r="A396" s="4">
        <v>405</v>
      </c>
      <c r="B396" s="4" t="s">
        <v>818</v>
      </c>
      <c r="C396" s="4" t="s">
        <v>101</v>
      </c>
      <c r="D396" s="9" t="s">
        <v>819</v>
      </c>
      <c r="E396" s="25" t="s">
        <v>381</v>
      </c>
      <c r="F396" s="10">
        <v>50</v>
      </c>
      <c r="G396" s="10"/>
      <c r="H396" s="116"/>
      <c r="I396" s="4" t="s">
        <v>52</v>
      </c>
      <c r="J396" s="9"/>
      <c r="K396" s="101" t="s">
        <v>53</v>
      </c>
    </row>
    <row r="397" ht="14.25" spans="1:11">
      <c r="A397" s="4">
        <v>406</v>
      </c>
      <c r="B397" s="4" t="s">
        <v>820</v>
      </c>
      <c r="C397" s="4" t="s">
        <v>101</v>
      </c>
      <c r="D397" s="9" t="s">
        <v>821</v>
      </c>
      <c r="E397" s="25" t="s">
        <v>20</v>
      </c>
      <c r="F397" s="10">
        <v>10</v>
      </c>
      <c r="G397" s="10"/>
      <c r="H397" s="116"/>
      <c r="I397" s="4" t="s">
        <v>38</v>
      </c>
      <c r="J397" s="9"/>
      <c r="K397" s="101" t="s">
        <v>76</v>
      </c>
    </row>
    <row r="398" ht="14.25" spans="1:11">
      <c r="A398" s="4">
        <v>407</v>
      </c>
      <c r="B398" s="4" t="s">
        <v>822</v>
      </c>
      <c r="C398" s="4" t="s">
        <v>101</v>
      </c>
      <c r="D398" s="9" t="s">
        <v>823</v>
      </c>
      <c r="E398" s="25" t="s">
        <v>116</v>
      </c>
      <c r="F398" s="10">
        <v>50</v>
      </c>
      <c r="G398" s="10"/>
      <c r="H398" s="116"/>
      <c r="I398" s="4" t="s">
        <v>38</v>
      </c>
      <c r="J398" s="9"/>
      <c r="K398" s="101" t="s">
        <v>76</v>
      </c>
    </row>
    <row r="399" ht="14.25" spans="1:11">
      <c r="A399" s="4">
        <v>408</v>
      </c>
      <c r="B399" s="4" t="s">
        <v>824</v>
      </c>
      <c r="C399" s="4" t="s">
        <v>101</v>
      </c>
      <c r="D399" s="9" t="s">
        <v>825</v>
      </c>
      <c r="E399" s="25" t="s">
        <v>231</v>
      </c>
      <c r="F399" s="10">
        <v>25</v>
      </c>
      <c r="G399" s="10"/>
      <c r="H399" s="116"/>
      <c r="I399" s="4" t="s">
        <v>52</v>
      </c>
      <c r="J399" s="9"/>
      <c r="K399" s="101" t="s">
        <v>53</v>
      </c>
    </row>
    <row r="400" ht="14.25" spans="1:11">
      <c r="A400" s="4">
        <v>409</v>
      </c>
      <c r="B400" s="4" t="s">
        <v>826</v>
      </c>
      <c r="C400" s="4" t="s">
        <v>101</v>
      </c>
      <c r="D400" s="9" t="s">
        <v>714</v>
      </c>
      <c r="E400" s="25" t="s">
        <v>20</v>
      </c>
      <c r="F400" s="10">
        <v>10</v>
      </c>
      <c r="G400" s="10"/>
      <c r="H400" s="116"/>
      <c r="I400" s="4" t="s">
        <v>52</v>
      </c>
      <c r="J400" s="9"/>
      <c r="K400" s="101" t="s">
        <v>53</v>
      </c>
    </row>
    <row r="401" ht="14.25" spans="1:11">
      <c r="A401" s="4">
        <v>410</v>
      </c>
      <c r="B401" s="4" t="s">
        <v>827</v>
      </c>
      <c r="C401" s="4" t="s">
        <v>101</v>
      </c>
      <c r="D401" s="9" t="s">
        <v>828</v>
      </c>
      <c r="E401" s="25" t="s">
        <v>103</v>
      </c>
      <c r="F401" s="10">
        <v>2</v>
      </c>
      <c r="G401" s="10"/>
      <c r="H401" s="116"/>
      <c r="I401" s="4" t="s">
        <v>38</v>
      </c>
      <c r="J401" s="9"/>
      <c r="K401" s="101" t="s">
        <v>43</v>
      </c>
    </row>
    <row r="402" ht="14.25" spans="1:11">
      <c r="A402" s="4">
        <v>411</v>
      </c>
      <c r="B402" s="4" t="s">
        <v>827</v>
      </c>
      <c r="C402" s="4" t="s">
        <v>101</v>
      </c>
      <c r="D402" s="9" t="s">
        <v>829</v>
      </c>
      <c r="E402" s="25" t="s">
        <v>103</v>
      </c>
      <c r="F402" s="10">
        <v>1</v>
      </c>
      <c r="G402" s="10"/>
      <c r="H402" s="116"/>
      <c r="I402" s="4" t="s">
        <v>38</v>
      </c>
      <c r="J402" s="9"/>
      <c r="K402" s="101" t="s">
        <v>43</v>
      </c>
    </row>
    <row r="403" ht="14.25" spans="1:11">
      <c r="A403" s="4">
        <v>412</v>
      </c>
      <c r="B403" s="4" t="s">
        <v>827</v>
      </c>
      <c r="C403" s="4" t="s">
        <v>101</v>
      </c>
      <c r="D403" s="9" t="s">
        <v>830</v>
      </c>
      <c r="E403" s="25" t="s">
        <v>103</v>
      </c>
      <c r="F403" s="10">
        <v>1</v>
      </c>
      <c r="G403" s="10"/>
      <c r="H403" s="116"/>
      <c r="I403" s="4" t="s">
        <v>38</v>
      </c>
      <c r="J403" s="9"/>
      <c r="K403" s="101" t="s">
        <v>43</v>
      </c>
    </row>
    <row r="404" ht="14.25" spans="1:11">
      <c r="A404" s="4">
        <v>413</v>
      </c>
      <c r="B404" s="4" t="s">
        <v>827</v>
      </c>
      <c r="C404" s="4" t="s">
        <v>101</v>
      </c>
      <c r="D404" s="4" t="s">
        <v>831</v>
      </c>
      <c r="E404" s="4" t="s">
        <v>572</v>
      </c>
      <c r="F404" s="4">
        <v>2</v>
      </c>
      <c r="G404" s="11"/>
      <c r="H404" s="116"/>
      <c r="I404" s="4" t="s">
        <v>148</v>
      </c>
      <c r="J404" s="11"/>
      <c r="K404" s="101" t="s">
        <v>53</v>
      </c>
    </row>
    <row r="405" ht="14.25" spans="1:11">
      <c r="A405" s="4">
        <v>414</v>
      </c>
      <c r="B405" s="4" t="s">
        <v>827</v>
      </c>
      <c r="C405" s="4" t="s">
        <v>101</v>
      </c>
      <c r="D405" s="4" t="s">
        <v>832</v>
      </c>
      <c r="E405" s="4" t="s">
        <v>127</v>
      </c>
      <c r="F405" s="4">
        <v>2</v>
      </c>
      <c r="G405" s="11"/>
      <c r="H405" s="116"/>
      <c r="I405" s="4" t="s">
        <v>148</v>
      </c>
      <c r="J405" s="11"/>
      <c r="K405" s="101" t="s">
        <v>53</v>
      </c>
    </row>
    <row r="406" ht="14.25" spans="1:11">
      <c r="A406" s="4">
        <v>415</v>
      </c>
      <c r="B406" s="4" t="s">
        <v>833</v>
      </c>
      <c r="C406" s="4" t="s">
        <v>101</v>
      </c>
      <c r="D406" s="9" t="s">
        <v>834</v>
      </c>
      <c r="E406" s="25" t="s">
        <v>20</v>
      </c>
      <c r="F406" s="10">
        <v>10</v>
      </c>
      <c r="G406" s="10"/>
      <c r="H406" s="116"/>
      <c r="I406" s="4" t="s">
        <v>59</v>
      </c>
      <c r="J406" s="9"/>
      <c r="K406" s="101" t="s">
        <v>35</v>
      </c>
    </row>
    <row r="407" ht="14.25" spans="1:11">
      <c r="A407" s="4">
        <v>416</v>
      </c>
      <c r="B407" s="4" t="s">
        <v>835</v>
      </c>
      <c r="C407" s="4" t="s">
        <v>101</v>
      </c>
      <c r="D407" s="9" t="s">
        <v>836</v>
      </c>
      <c r="E407" s="25" t="s">
        <v>227</v>
      </c>
      <c r="F407" s="10">
        <v>15</v>
      </c>
      <c r="G407" s="10"/>
      <c r="H407" s="116"/>
      <c r="I407" s="4" t="s">
        <v>38</v>
      </c>
      <c r="J407" s="9"/>
      <c r="K407" s="101" t="s">
        <v>76</v>
      </c>
    </row>
    <row r="408" ht="14.25" spans="1:11">
      <c r="A408" s="4">
        <v>417</v>
      </c>
      <c r="B408" s="4" t="s">
        <v>835</v>
      </c>
      <c r="C408" s="4" t="s">
        <v>101</v>
      </c>
      <c r="D408" s="9" t="s">
        <v>837</v>
      </c>
      <c r="E408" s="25" t="s">
        <v>227</v>
      </c>
      <c r="F408" s="10">
        <v>15</v>
      </c>
      <c r="G408" s="10"/>
      <c r="H408" s="116"/>
      <c r="I408" s="4" t="s">
        <v>38</v>
      </c>
      <c r="J408" s="9"/>
      <c r="K408" s="101" t="s">
        <v>76</v>
      </c>
    </row>
    <row r="409" ht="14.25" spans="1:11">
      <c r="A409" s="4">
        <v>418</v>
      </c>
      <c r="B409" s="4" t="s">
        <v>835</v>
      </c>
      <c r="C409" s="4" t="s">
        <v>101</v>
      </c>
      <c r="D409" s="9" t="s">
        <v>838</v>
      </c>
      <c r="E409" s="25" t="s">
        <v>227</v>
      </c>
      <c r="F409" s="10">
        <v>15</v>
      </c>
      <c r="G409" s="10"/>
      <c r="H409" s="116"/>
      <c r="I409" s="4" t="s">
        <v>38</v>
      </c>
      <c r="J409" s="9"/>
      <c r="K409" s="101" t="s">
        <v>76</v>
      </c>
    </row>
    <row r="410" ht="14.25" spans="1:11">
      <c r="A410" s="4">
        <v>419</v>
      </c>
      <c r="B410" s="4" t="s">
        <v>839</v>
      </c>
      <c r="C410" s="4" t="s">
        <v>101</v>
      </c>
      <c r="D410" s="9" t="s">
        <v>840</v>
      </c>
      <c r="E410" s="25" t="s">
        <v>20</v>
      </c>
      <c r="F410" s="10">
        <v>20</v>
      </c>
      <c r="G410" s="10"/>
      <c r="H410" s="116"/>
      <c r="I410" s="4" t="s">
        <v>52</v>
      </c>
      <c r="J410" s="9"/>
      <c r="K410" s="101" t="s">
        <v>53</v>
      </c>
    </row>
    <row r="411" ht="14.25" spans="1:11">
      <c r="A411" s="4">
        <v>420</v>
      </c>
      <c r="B411" s="118" t="s">
        <v>841</v>
      </c>
      <c r="C411" s="4" t="s">
        <v>101</v>
      </c>
      <c r="D411" s="118" t="s">
        <v>842</v>
      </c>
      <c r="E411" s="4" t="s">
        <v>231</v>
      </c>
      <c r="F411" s="4">
        <v>6</v>
      </c>
      <c r="G411" s="4"/>
      <c r="H411" s="116"/>
      <c r="I411" s="4" t="s">
        <v>24</v>
      </c>
      <c r="J411" s="4"/>
      <c r="K411" s="101" t="s">
        <v>28</v>
      </c>
    </row>
    <row r="412" ht="28.5" spans="1:11">
      <c r="A412" s="4">
        <v>421</v>
      </c>
      <c r="B412" s="9" t="s">
        <v>843</v>
      </c>
      <c r="C412" s="9" t="s">
        <v>101</v>
      </c>
      <c r="D412" s="9" t="s">
        <v>844</v>
      </c>
      <c r="E412" s="9" t="s">
        <v>20</v>
      </c>
      <c r="F412" s="9">
        <v>300</v>
      </c>
      <c r="G412" s="15"/>
      <c r="H412" s="116"/>
      <c r="I412" s="9" t="s">
        <v>253</v>
      </c>
      <c r="J412" s="9"/>
      <c r="K412" s="30" t="s">
        <v>53</v>
      </c>
    </row>
    <row r="413" ht="42.75" spans="1:11">
      <c r="A413" s="4">
        <v>422</v>
      </c>
      <c r="B413" s="4" t="s">
        <v>845</v>
      </c>
      <c r="C413" s="4" t="s">
        <v>101</v>
      </c>
      <c r="D413" s="4" t="s">
        <v>846</v>
      </c>
      <c r="E413" s="4" t="s">
        <v>847</v>
      </c>
      <c r="F413" s="4">
        <v>304</v>
      </c>
      <c r="G413" s="4"/>
      <c r="H413" s="116"/>
      <c r="I413" s="9" t="s">
        <v>848</v>
      </c>
      <c r="J413" s="9"/>
      <c r="K413" s="101" t="s">
        <v>76</v>
      </c>
    </row>
    <row r="414" ht="14.25" spans="1:11">
      <c r="A414" s="4">
        <v>423</v>
      </c>
      <c r="B414" s="4" t="s">
        <v>849</v>
      </c>
      <c r="C414" s="4" t="s">
        <v>101</v>
      </c>
      <c r="D414" s="9" t="s">
        <v>850</v>
      </c>
      <c r="E414" s="25" t="s">
        <v>116</v>
      </c>
      <c r="F414" s="10">
        <v>8</v>
      </c>
      <c r="G414" s="10"/>
      <c r="H414" s="116"/>
      <c r="I414" s="4" t="s">
        <v>59</v>
      </c>
      <c r="J414" s="9"/>
      <c r="K414" s="101" t="s">
        <v>35</v>
      </c>
    </row>
    <row r="415" ht="14.25" spans="1:11">
      <c r="A415" s="4">
        <v>424</v>
      </c>
      <c r="B415" s="4" t="s">
        <v>849</v>
      </c>
      <c r="C415" s="4" t="s">
        <v>101</v>
      </c>
      <c r="D415" s="9" t="s">
        <v>851</v>
      </c>
      <c r="E415" s="25" t="s">
        <v>116</v>
      </c>
      <c r="F415" s="10">
        <v>8</v>
      </c>
      <c r="G415" s="10"/>
      <c r="H415" s="116"/>
      <c r="I415" s="4" t="s">
        <v>59</v>
      </c>
      <c r="J415" s="9"/>
      <c r="K415" s="101" t="s">
        <v>35</v>
      </c>
    </row>
    <row r="416" ht="14.25" spans="1:11">
      <c r="A416" s="4">
        <v>425</v>
      </c>
      <c r="B416" s="9" t="s">
        <v>852</v>
      </c>
      <c r="C416" s="9" t="s">
        <v>101</v>
      </c>
      <c r="D416" s="9" t="s">
        <v>853</v>
      </c>
      <c r="E416" s="9" t="s">
        <v>116</v>
      </c>
      <c r="F416" s="9">
        <v>40</v>
      </c>
      <c r="G416" s="48"/>
      <c r="H416" s="116"/>
      <c r="I416" s="9" t="s">
        <v>128</v>
      </c>
      <c r="J416" s="9"/>
      <c r="K416" s="30" t="s">
        <v>53</v>
      </c>
    </row>
    <row r="417" ht="14.25" spans="1:11">
      <c r="A417" s="4">
        <v>426</v>
      </c>
      <c r="B417" s="4" t="s">
        <v>852</v>
      </c>
      <c r="C417" s="4" t="s">
        <v>101</v>
      </c>
      <c r="D417" s="9" t="s">
        <v>854</v>
      </c>
      <c r="E417" s="25" t="s">
        <v>116</v>
      </c>
      <c r="F417" s="10">
        <v>25</v>
      </c>
      <c r="G417" s="10"/>
      <c r="H417" s="116"/>
      <c r="I417" s="4" t="s">
        <v>38</v>
      </c>
      <c r="J417" s="9"/>
      <c r="K417" s="101" t="s">
        <v>76</v>
      </c>
    </row>
    <row r="418" ht="14.25" spans="1:11">
      <c r="A418" s="4">
        <v>427</v>
      </c>
      <c r="B418" s="4" t="s">
        <v>852</v>
      </c>
      <c r="C418" s="4" t="s">
        <v>101</v>
      </c>
      <c r="D418" s="9" t="s">
        <v>855</v>
      </c>
      <c r="E418" s="25" t="s">
        <v>103</v>
      </c>
      <c r="F418" s="10">
        <v>100</v>
      </c>
      <c r="G418" s="10"/>
      <c r="H418" s="116"/>
      <c r="I418" s="4" t="s">
        <v>38</v>
      </c>
      <c r="J418" s="9"/>
      <c r="K418" s="101" t="s">
        <v>43</v>
      </c>
    </row>
    <row r="419" ht="14.25" spans="1:11">
      <c r="A419" s="4">
        <v>428</v>
      </c>
      <c r="B419" s="4" t="s">
        <v>852</v>
      </c>
      <c r="C419" s="4" t="s">
        <v>101</v>
      </c>
      <c r="D419" s="9" t="s">
        <v>856</v>
      </c>
      <c r="E419" s="25" t="s">
        <v>857</v>
      </c>
      <c r="F419" s="10">
        <v>200</v>
      </c>
      <c r="G419" s="10"/>
      <c r="H419" s="116"/>
      <c r="I419" s="4" t="s">
        <v>104</v>
      </c>
      <c r="J419" s="9"/>
      <c r="K419" s="101" t="s">
        <v>53</v>
      </c>
    </row>
    <row r="420" ht="14.25" spans="1:11">
      <c r="A420" s="4">
        <v>429</v>
      </c>
      <c r="B420" s="15" t="s">
        <v>852</v>
      </c>
      <c r="C420" s="15" t="s">
        <v>101</v>
      </c>
      <c r="D420" s="15" t="s">
        <v>858</v>
      </c>
      <c r="E420" s="15" t="s">
        <v>116</v>
      </c>
      <c r="F420" s="13">
        <v>20</v>
      </c>
      <c r="G420" s="15"/>
      <c r="H420" s="116"/>
      <c r="I420" s="15" t="s">
        <v>75</v>
      </c>
      <c r="J420" s="15"/>
      <c r="K420" s="30" t="s">
        <v>53</v>
      </c>
    </row>
    <row r="421" ht="14.25" spans="1:11">
      <c r="A421" s="4">
        <v>430</v>
      </c>
      <c r="B421" s="4" t="s">
        <v>859</v>
      </c>
      <c r="C421" s="4" t="s">
        <v>101</v>
      </c>
      <c r="D421" s="9" t="s">
        <v>860</v>
      </c>
      <c r="E421" s="25" t="s">
        <v>103</v>
      </c>
      <c r="F421" s="10">
        <v>1</v>
      </c>
      <c r="G421" s="10"/>
      <c r="H421" s="116"/>
      <c r="I421" s="4" t="s">
        <v>59</v>
      </c>
      <c r="J421" s="9"/>
      <c r="K421" s="101" t="s">
        <v>35</v>
      </c>
    </row>
    <row r="422" ht="14.25" spans="1:11">
      <c r="A422" s="4">
        <v>431</v>
      </c>
      <c r="B422" s="4" t="s">
        <v>861</v>
      </c>
      <c r="C422" s="4" t="s">
        <v>101</v>
      </c>
      <c r="D422" s="9" t="s">
        <v>716</v>
      </c>
      <c r="E422" s="25" t="s">
        <v>20</v>
      </c>
      <c r="F422" s="10">
        <v>30</v>
      </c>
      <c r="G422" s="10"/>
      <c r="H422" s="116"/>
      <c r="I422" s="4" t="s">
        <v>38</v>
      </c>
      <c r="J422" s="9"/>
      <c r="K422" s="101" t="s">
        <v>53</v>
      </c>
    </row>
    <row r="423" ht="14.25" spans="1:11">
      <c r="A423" s="4">
        <v>432</v>
      </c>
      <c r="B423" s="4" t="s">
        <v>862</v>
      </c>
      <c r="C423" s="4" t="s">
        <v>101</v>
      </c>
      <c r="D423" s="4" t="s">
        <v>863</v>
      </c>
      <c r="E423" s="4" t="s">
        <v>20</v>
      </c>
      <c r="F423" s="4">
        <v>10</v>
      </c>
      <c r="G423" s="4"/>
      <c r="H423" s="116"/>
      <c r="I423" s="4" t="s">
        <v>273</v>
      </c>
      <c r="J423" s="4"/>
      <c r="K423" s="101" t="s">
        <v>43</v>
      </c>
    </row>
    <row r="424" ht="14.25" spans="1:11">
      <c r="A424" s="4">
        <v>433</v>
      </c>
      <c r="B424" s="4" t="s">
        <v>864</v>
      </c>
      <c r="C424" s="4" t="s">
        <v>101</v>
      </c>
      <c r="D424" s="9" t="s">
        <v>865</v>
      </c>
      <c r="E424" s="25" t="s">
        <v>20</v>
      </c>
      <c r="F424" s="10">
        <v>70</v>
      </c>
      <c r="G424" s="10"/>
      <c r="H424" s="116"/>
      <c r="I424" s="4" t="s">
        <v>866</v>
      </c>
      <c r="J424" s="9"/>
      <c r="K424" s="101" t="s">
        <v>53</v>
      </c>
    </row>
    <row r="425" ht="14.25" spans="1:11">
      <c r="A425" s="4">
        <v>434</v>
      </c>
      <c r="B425" s="4" t="s">
        <v>867</v>
      </c>
      <c r="C425" s="4" t="s">
        <v>101</v>
      </c>
      <c r="D425" s="9" t="s">
        <v>868</v>
      </c>
      <c r="E425" s="25" t="s">
        <v>20</v>
      </c>
      <c r="F425" s="10">
        <v>10</v>
      </c>
      <c r="G425" s="10"/>
      <c r="H425" s="116"/>
      <c r="I425" s="4" t="s">
        <v>38</v>
      </c>
      <c r="J425" s="9"/>
      <c r="K425" s="101" t="s">
        <v>53</v>
      </c>
    </row>
    <row r="426" ht="14.25" spans="1:11">
      <c r="A426" s="4">
        <v>435</v>
      </c>
      <c r="B426" s="9" t="s">
        <v>869</v>
      </c>
      <c r="C426" s="9" t="s">
        <v>101</v>
      </c>
      <c r="D426" s="9" t="s">
        <v>870</v>
      </c>
      <c r="E426" s="9" t="s">
        <v>292</v>
      </c>
      <c r="F426" s="9">
        <v>62</v>
      </c>
      <c r="G426" s="11"/>
      <c r="H426" s="116"/>
      <c r="I426" s="9" t="s">
        <v>871</v>
      </c>
      <c r="J426" s="11"/>
      <c r="K426" s="30" t="s">
        <v>53</v>
      </c>
    </row>
    <row r="427" ht="14.25" spans="1:11">
      <c r="A427" s="4">
        <v>436</v>
      </c>
      <c r="B427" s="4" t="s">
        <v>872</v>
      </c>
      <c r="C427" s="4" t="s">
        <v>101</v>
      </c>
      <c r="D427" s="9" t="s">
        <v>873</v>
      </c>
      <c r="E427" s="25" t="s">
        <v>103</v>
      </c>
      <c r="F427" s="10">
        <v>1</v>
      </c>
      <c r="G427" s="10"/>
      <c r="H427" s="116"/>
      <c r="I427" s="4" t="s">
        <v>104</v>
      </c>
      <c r="J427" s="9"/>
      <c r="K427" s="101" t="s">
        <v>53</v>
      </c>
    </row>
    <row r="428" ht="14.25" spans="1:11">
      <c r="A428" s="4">
        <v>437</v>
      </c>
      <c r="B428" s="4" t="s">
        <v>874</v>
      </c>
      <c r="C428" s="4" t="s">
        <v>101</v>
      </c>
      <c r="D428" s="9" t="s">
        <v>875</v>
      </c>
      <c r="E428" s="25" t="s">
        <v>20</v>
      </c>
      <c r="F428" s="10">
        <v>50</v>
      </c>
      <c r="G428" s="10"/>
      <c r="H428" s="116"/>
      <c r="I428" s="4" t="s">
        <v>38</v>
      </c>
      <c r="J428" s="9"/>
      <c r="K428" s="101" t="s">
        <v>76</v>
      </c>
    </row>
    <row r="429" ht="14.25" spans="1:11">
      <c r="A429" s="4">
        <v>438</v>
      </c>
      <c r="B429" s="9" t="s">
        <v>876</v>
      </c>
      <c r="C429" s="10" t="s">
        <v>101</v>
      </c>
      <c r="D429" s="9" t="s">
        <v>877</v>
      </c>
      <c r="E429" s="9" t="s">
        <v>211</v>
      </c>
      <c r="F429" s="10">
        <v>4</v>
      </c>
      <c r="G429" s="15"/>
      <c r="H429" s="116"/>
      <c r="I429" s="10" t="s">
        <v>38</v>
      </c>
      <c r="J429" s="10"/>
      <c r="K429" s="10"/>
    </row>
    <row r="430" ht="14.25" spans="1:11">
      <c r="A430" s="4">
        <v>439</v>
      </c>
      <c r="B430" s="9" t="s">
        <v>876</v>
      </c>
      <c r="C430" s="10" t="s">
        <v>101</v>
      </c>
      <c r="D430" s="9" t="s">
        <v>878</v>
      </c>
      <c r="E430" s="9" t="s">
        <v>211</v>
      </c>
      <c r="F430" s="10">
        <v>4</v>
      </c>
      <c r="G430" s="15"/>
      <c r="H430" s="116"/>
      <c r="I430" s="10" t="s">
        <v>38</v>
      </c>
      <c r="J430" s="10"/>
      <c r="K430" s="10"/>
    </row>
    <row r="431" ht="14.25" spans="1:11">
      <c r="A431" s="4">
        <v>440</v>
      </c>
      <c r="B431" s="9" t="s">
        <v>879</v>
      </c>
      <c r="C431" s="10" t="s">
        <v>101</v>
      </c>
      <c r="D431" s="9" t="s">
        <v>880</v>
      </c>
      <c r="E431" s="9" t="s">
        <v>211</v>
      </c>
      <c r="F431" s="10">
        <v>2</v>
      </c>
      <c r="G431" s="14"/>
      <c r="H431" s="116"/>
      <c r="I431" s="10" t="s">
        <v>38</v>
      </c>
      <c r="J431" s="10"/>
      <c r="K431" s="10"/>
    </row>
    <row r="432" ht="14.25" spans="1:11">
      <c r="A432" s="4">
        <v>441</v>
      </c>
      <c r="B432" s="4" t="s">
        <v>881</v>
      </c>
      <c r="C432" s="4" t="s">
        <v>101</v>
      </c>
      <c r="D432" s="9" t="s">
        <v>882</v>
      </c>
      <c r="E432" s="25" t="s">
        <v>116</v>
      </c>
      <c r="F432" s="10">
        <v>9</v>
      </c>
      <c r="G432" s="10"/>
      <c r="H432" s="116"/>
      <c r="I432" s="4" t="s">
        <v>38</v>
      </c>
      <c r="J432" s="9"/>
      <c r="K432" s="101" t="s">
        <v>35</v>
      </c>
    </row>
    <row r="433" ht="14.25" spans="1:11">
      <c r="A433" s="4">
        <v>442</v>
      </c>
      <c r="B433" s="4" t="s">
        <v>883</v>
      </c>
      <c r="C433" s="4" t="s">
        <v>101</v>
      </c>
      <c r="D433" s="9" t="s">
        <v>884</v>
      </c>
      <c r="E433" s="25" t="s">
        <v>325</v>
      </c>
      <c r="F433" s="10">
        <v>0.5</v>
      </c>
      <c r="G433" s="10"/>
      <c r="H433" s="116"/>
      <c r="I433" s="4" t="s">
        <v>38</v>
      </c>
      <c r="J433" s="9"/>
      <c r="K433" s="101" t="s">
        <v>35</v>
      </c>
    </row>
    <row r="434" ht="14.25" spans="1:11">
      <c r="A434" s="4">
        <v>443</v>
      </c>
      <c r="B434" s="9" t="s">
        <v>885</v>
      </c>
      <c r="C434" s="4" t="s">
        <v>101</v>
      </c>
      <c r="D434" s="4" t="s">
        <v>886</v>
      </c>
      <c r="E434" s="9" t="s">
        <v>887</v>
      </c>
      <c r="F434" s="4">
        <v>150</v>
      </c>
      <c r="G434" s="117"/>
      <c r="H434" s="116"/>
      <c r="I434" s="4" t="s">
        <v>228</v>
      </c>
      <c r="J434" s="4"/>
      <c r="K434" s="101" t="s">
        <v>25</v>
      </c>
    </row>
    <row r="435" ht="14.25" spans="1:11">
      <c r="A435" s="4">
        <v>444</v>
      </c>
      <c r="B435" s="4" t="s">
        <v>888</v>
      </c>
      <c r="C435" s="4" t="s">
        <v>101</v>
      </c>
      <c r="D435" s="4" t="s">
        <v>889</v>
      </c>
      <c r="E435" s="4" t="s">
        <v>116</v>
      </c>
      <c r="F435" s="4">
        <v>10</v>
      </c>
      <c r="G435" s="117"/>
      <c r="H435" s="116"/>
      <c r="I435" s="4" t="s">
        <v>228</v>
      </c>
      <c r="J435" s="4"/>
      <c r="K435" s="101" t="s">
        <v>25</v>
      </c>
    </row>
    <row r="436" ht="14.25" spans="1:11">
      <c r="A436" s="4">
        <v>445</v>
      </c>
      <c r="B436" s="4" t="s">
        <v>890</v>
      </c>
      <c r="C436" s="4" t="s">
        <v>101</v>
      </c>
      <c r="D436" s="4" t="s">
        <v>891</v>
      </c>
      <c r="E436" s="4" t="s">
        <v>116</v>
      </c>
      <c r="F436" s="4">
        <v>1</v>
      </c>
      <c r="G436" s="117"/>
      <c r="H436" s="116"/>
      <c r="I436" s="4" t="s">
        <v>228</v>
      </c>
      <c r="J436" s="4"/>
      <c r="K436" s="101" t="s">
        <v>25</v>
      </c>
    </row>
    <row r="437" ht="14.25" spans="1:11">
      <c r="A437" s="4">
        <v>446</v>
      </c>
      <c r="B437" s="15" t="s">
        <v>892</v>
      </c>
      <c r="C437" s="15" t="s">
        <v>101</v>
      </c>
      <c r="D437" s="15" t="s">
        <v>893</v>
      </c>
      <c r="E437" s="15" t="s">
        <v>127</v>
      </c>
      <c r="F437" s="13">
        <v>60</v>
      </c>
      <c r="G437" s="15"/>
      <c r="H437" s="116"/>
      <c r="I437" s="15" t="s">
        <v>75</v>
      </c>
      <c r="J437" s="15"/>
      <c r="K437" s="30" t="s">
        <v>53</v>
      </c>
    </row>
    <row r="438" ht="14.25" spans="1:11">
      <c r="A438" s="4">
        <v>447</v>
      </c>
      <c r="B438" s="15" t="s">
        <v>894</v>
      </c>
      <c r="C438" s="15" t="s">
        <v>101</v>
      </c>
      <c r="D438" s="15" t="s">
        <v>895</v>
      </c>
      <c r="E438" s="15" t="s">
        <v>20</v>
      </c>
      <c r="F438" s="13">
        <v>80</v>
      </c>
      <c r="G438" s="15"/>
      <c r="H438" s="116"/>
      <c r="I438" s="15" t="s">
        <v>75</v>
      </c>
      <c r="J438" s="15"/>
      <c r="K438" s="30" t="s">
        <v>53</v>
      </c>
    </row>
    <row r="439" ht="14.25" spans="1:11">
      <c r="A439" s="4">
        <v>448</v>
      </c>
      <c r="B439" s="15" t="s">
        <v>896</v>
      </c>
      <c r="C439" s="15" t="s">
        <v>101</v>
      </c>
      <c r="D439" s="15" t="s">
        <v>895</v>
      </c>
      <c r="E439" s="15" t="s">
        <v>20</v>
      </c>
      <c r="F439" s="13">
        <v>120</v>
      </c>
      <c r="G439" s="15"/>
      <c r="H439" s="116"/>
      <c r="I439" s="15" t="s">
        <v>75</v>
      </c>
      <c r="J439" s="15"/>
      <c r="K439" s="30" t="s">
        <v>53</v>
      </c>
    </row>
    <row r="440" ht="14.25" spans="1:11">
      <c r="A440" s="4">
        <v>449</v>
      </c>
      <c r="B440" s="9" t="s">
        <v>897</v>
      </c>
      <c r="C440" s="9" t="s">
        <v>101</v>
      </c>
      <c r="D440" s="9" t="s">
        <v>898</v>
      </c>
      <c r="E440" s="9" t="s">
        <v>507</v>
      </c>
      <c r="F440" s="9">
        <v>150</v>
      </c>
      <c r="G440" s="9"/>
      <c r="H440" s="116"/>
      <c r="I440" s="4" t="s">
        <v>236</v>
      </c>
      <c r="J440" s="4"/>
      <c r="K440" s="30" t="s">
        <v>25</v>
      </c>
    </row>
    <row r="441" ht="14.25" spans="1:11">
      <c r="A441" s="4">
        <v>450</v>
      </c>
      <c r="B441" s="9" t="s">
        <v>899</v>
      </c>
      <c r="C441" s="9" t="s">
        <v>101</v>
      </c>
      <c r="D441" s="9" t="s">
        <v>900</v>
      </c>
      <c r="E441" s="9" t="s">
        <v>231</v>
      </c>
      <c r="F441" s="9">
        <v>30</v>
      </c>
      <c r="G441" s="9"/>
      <c r="H441" s="116"/>
      <c r="I441" s="9" t="s">
        <v>901</v>
      </c>
      <c r="J441" s="9"/>
      <c r="K441" s="30" t="s">
        <v>25</v>
      </c>
    </row>
    <row r="442" ht="14.25" spans="1:11">
      <c r="A442" s="4">
        <v>451</v>
      </c>
      <c r="B442" s="9" t="s">
        <v>902</v>
      </c>
      <c r="C442" s="10" t="s">
        <v>101</v>
      </c>
      <c r="D442" s="9" t="s">
        <v>903</v>
      </c>
      <c r="E442" s="9" t="s">
        <v>215</v>
      </c>
      <c r="F442" s="10">
        <v>5</v>
      </c>
      <c r="G442" s="14"/>
      <c r="H442" s="116"/>
      <c r="I442" s="10" t="s">
        <v>38</v>
      </c>
      <c r="J442" s="10"/>
      <c r="K442" s="10"/>
    </row>
    <row r="443" ht="14.25" spans="1:11">
      <c r="A443" s="4">
        <v>452</v>
      </c>
      <c r="B443" s="4" t="s">
        <v>904</v>
      </c>
      <c r="C443" s="4" t="s">
        <v>101</v>
      </c>
      <c r="D443" s="9" t="s">
        <v>214</v>
      </c>
      <c r="E443" s="25" t="s">
        <v>215</v>
      </c>
      <c r="F443" s="10">
        <v>20</v>
      </c>
      <c r="G443" s="10"/>
      <c r="H443" s="116"/>
      <c r="I443" s="4" t="s">
        <v>38</v>
      </c>
      <c r="J443" s="9"/>
      <c r="K443" s="101" t="s">
        <v>76</v>
      </c>
    </row>
    <row r="444" ht="14.25" spans="1:11">
      <c r="A444" s="4">
        <v>453</v>
      </c>
      <c r="B444" s="4" t="s">
        <v>905</v>
      </c>
      <c r="C444" s="4" t="s">
        <v>101</v>
      </c>
      <c r="D444" s="9" t="s">
        <v>906</v>
      </c>
      <c r="E444" s="25" t="s">
        <v>215</v>
      </c>
      <c r="F444" s="10">
        <v>10</v>
      </c>
      <c r="G444" s="10"/>
      <c r="H444" s="116"/>
      <c r="I444" s="4" t="s">
        <v>38</v>
      </c>
      <c r="J444" s="9"/>
      <c r="K444" s="101" t="s">
        <v>53</v>
      </c>
    </row>
    <row r="445" ht="14.25" spans="1:11">
      <c r="A445" s="4">
        <v>454</v>
      </c>
      <c r="B445" s="4" t="s">
        <v>907</v>
      </c>
      <c r="C445" s="4" t="s">
        <v>101</v>
      </c>
      <c r="D445" s="9" t="s">
        <v>908</v>
      </c>
      <c r="E445" s="25" t="s">
        <v>20</v>
      </c>
      <c r="F445" s="10">
        <v>6</v>
      </c>
      <c r="G445" s="10"/>
      <c r="H445" s="116"/>
      <c r="I445" s="4" t="s">
        <v>38</v>
      </c>
      <c r="J445" s="9"/>
      <c r="K445" s="101" t="s">
        <v>53</v>
      </c>
    </row>
    <row r="446" ht="14.25" spans="1:11">
      <c r="A446" s="4">
        <v>455</v>
      </c>
      <c r="B446" s="4" t="s">
        <v>909</v>
      </c>
      <c r="C446" s="4" t="s">
        <v>101</v>
      </c>
      <c r="D446" s="9" t="s">
        <v>910</v>
      </c>
      <c r="E446" s="25" t="s">
        <v>392</v>
      </c>
      <c r="F446" s="10">
        <v>2</v>
      </c>
      <c r="G446" s="10"/>
      <c r="H446" s="116"/>
      <c r="I446" s="4" t="s">
        <v>38</v>
      </c>
      <c r="J446" s="9"/>
      <c r="K446" s="101" t="s">
        <v>53</v>
      </c>
    </row>
    <row r="447" ht="14.25" spans="1:11">
      <c r="A447" s="4">
        <v>456</v>
      </c>
      <c r="B447" s="9" t="s">
        <v>911</v>
      </c>
      <c r="C447" s="9" t="s">
        <v>91</v>
      </c>
      <c r="D447" s="9" t="s">
        <v>912</v>
      </c>
      <c r="E447" s="9" t="s">
        <v>539</v>
      </c>
      <c r="F447" s="9">
        <v>5</v>
      </c>
      <c r="G447" s="9"/>
      <c r="H447" s="117"/>
      <c r="I447" s="9" t="s">
        <v>307</v>
      </c>
      <c r="J447" s="9"/>
      <c r="K447" s="30" t="s">
        <v>25</v>
      </c>
    </row>
    <row r="448" ht="14.25" spans="1:11">
      <c r="A448" s="4">
        <v>457</v>
      </c>
      <c r="B448" s="9" t="s">
        <v>911</v>
      </c>
      <c r="C448" s="9" t="s">
        <v>91</v>
      </c>
      <c r="D448" s="9" t="s">
        <v>913</v>
      </c>
      <c r="E448" s="9" t="s">
        <v>510</v>
      </c>
      <c r="F448" s="9">
        <v>532</v>
      </c>
      <c r="G448" s="15"/>
      <c r="H448" s="117"/>
      <c r="I448" s="9" t="s">
        <v>914</v>
      </c>
      <c r="J448" s="4" t="str">
        <f>_xlfn.DISPIMG("ID_034538032C084083953EDFAC674EF1B4",1)</f>
        <v>=DISPIMG("ID_034538032C084083953EDFAC674EF1B4",1)</v>
      </c>
      <c r="K448" s="101" t="s">
        <v>189</v>
      </c>
    </row>
    <row r="449" ht="14.25" spans="1:11">
      <c r="A449" s="4">
        <v>458</v>
      </c>
      <c r="B449" s="4" t="s">
        <v>915</v>
      </c>
      <c r="C449" s="4" t="s">
        <v>101</v>
      </c>
      <c r="D449" s="9" t="s">
        <v>916</v>
      </c>
      <c r="E449" s="25" t="s">
        <v>215</v>
      </c>
      <c r="F449" s="10">
        <v>20</v>
      </c>
      <c r="G449" s="10"/>
      <c r="H449" s="116"/>
      <c r="I449" s="4" t="s">
        <v>38</v>
      </c>
      <c r="J449" s="9"/>
      <c r="K449" s="101" t="s">
        <v>53</v>
      </c>
    </row>
    <row r="450" ht="14.25" spans="1:11">
      <c r="A450" s="4">
        <v>459</v>
      </c>
      <c r="B450" s="4" t="s">
        <v>915</v>
      </c>
      <c r="C450" s="4" t="s">
        <v>101</v>
      </c>
      <c r="D450" s="9" t="s">
        <v>917</v>
      </c>
      <c r="E450" s="25" t="s">
        <v>215</v>
      </c>
      <c r="F450" s="10">
        <v>5</v>
      </c>
      <c r="G450" s="10"/>
      <c r="H450" s="116"/>
      <c r="I450" s="4" t="s">
        <v>38</v>
      </c>
      <c r="J450" s="9"/>
      <c r="K450" s="101" t="s">
        <v>53</v>
      </c>
    </row>
    <row r="451" ht="14.25" spans="1:11">
      <c r="A451" s="4">
        <v>460</v>
      </c>
      <c r="B451" s="4" t="s">
        <v>918</v>
      </c>
      <c r="C451" s="4" t="s">
        <v>101</v>
      </c>
      <c r="D451" s="9" t="s">
        <v>919</v>
      </c>
      <c r="E451" s="25" t="s">
        <v>116</v>
      </c>
      <c r="F451" s="10">
        <v>21</v>
      </c>
      <c r="G451" s="10"/>
      <c r="H451" s="116"/>
      <c r="I451" s="4" t="s">
        <v>920</v>
      </c>
      <c r="J451" s="9"/>
      <c r="K451" s="101" t="s">
        <v>53</v>
      </c>
    </row>
    <row r="452" ht="14.25" spans="1:11">
      <c r="A452" s="4">
        <v>461</v>
      </c>
      <c r="B452" s="4" t="s">
        <v>918</v>
      </c>
      <c r="C452" s="4" t="s">
        <v>101</v>
      </c>
      <c r="D452" s="9" t="s">
        <v>921</v>
      </c>
      <c r="E452" s="25" t="s">
        <v>103</v>
      </c>
      <c r="F452" s="10">
        <v>30</v>
      </c>
      <c r="G452" s="10"/>
      <c r="H452" s="116"/>
      <c r="I452" s="4" t="s">
        <v>52</v>
      </c>
      <c r="J452" s="9"/>
      <c r="K452" s="101" t="s">
        <v>53</v>
      </c>
    </row>
    <row r="453" ht="14.25" spans="1:11">
      <c r="A453" s="4">
        <v>462</v>
      </c>
      <c r="B453" s="4" t="s">
        <v>922</v>
      </c>
      <c r="C453" s="4" t="s">
        <v>101</v>
      </c>
      <c r="D453" s="9" t="s">
        <v>923</v>
      </c>
      <c r="E453" s="25" t="s">
        <v>20</v>
      </c>
      <c r="F453" s="10">
        <v>60</v>
      </c>
      <c r="G453" s="10"/>
      <c r="H453" s="116"/>
      <c r="I453" s="4" t="s">
        <v>52</v>
      </c>
      <c r="J453" s="9"/>
      <c r="K453" s="101" t="s">
        <v>53</v>
      </c>
    </row>
    <row r="454" ht="14.25" spans="1:11">
      <c r="A454" s="4">
        <v>463</v>
      </c>
      <c r="B454" s="118" t="s">
        <v>924</v>
      </c>
      <c r="C454" s="4" t="s">
        <v>101</v>
      </c>
      <c r="D454" s="118" t="s">
        <v>842</v>
      </c>
      <c r="E454" s="4" t="s">
        <v>231</v>
      </c>
      <c r="F454" s="4">
        <v>6</v>
      </c>
      <c r="G454" s="4"/>
      <c r="H454" s="116"/>
      <c r="I454" s="4" t="s">
        <v>24</v>
      </c>
      <c r="J454" s="4"/>
      <c r="K454" s="101" t="s">
        <v>28</v>
      </c>
    </row>
    <row r="455" ht="14.25" spans="1:11">
      <c r="A455" s="4">
        <v>464</v>
      </c>
      <c r="B455" s="118" t="s">
        <v>925</v>
      </c>
      <c r="C455" s="4" t="s">
        <v>101</v>
      </c>
      <c r="D455" s="118" t="s">
        <v>926</v>
      </c>
      <c r="E455" s="4" t="s">
        <v>231</v>
      </c>
      <c r="F455" s="4">
        <v>6</v>
      </c>
      <c r="G455" s="4"/>
      <c r="H455" s="116"/>
      <c r="I455" s="4" t="s">
        <v>24</v>
      </c>
      <c r="J455" s="4"/>
      <c r="K455" s="101" t="s">
        <v>28</v>
      </c>
    </row>
    <row r="456" ht="14.25" spans="1:11">
      <c r="A456" s="4">
        <v>465</v>
      </c>
      <c r="B456" s="4" t="s">
        <v>927</v>
      </c>
      <c r="C456" s="4" t="s">
        <v>101</v>
      </c>
      <c r="D456" s="9" t="s">
        <v>928</v>
      </c>
      <c r="E456" s="25" t="s">
        <v>20</v>
      </c>
      <c r="F456" s="10">
        <v>40</v>
      </c>
      <c r="G456" s="10"/>
      <c r="H456" s="116"/>
      <c r="I456" s="4" t="s">
        <v>38</v>
      </c>
      <c r="J456" s="9"/>
      <c r="K456" s="101" t="s">
        <v>53</v>
      </c>
    </row>
    <row r="457" ht="14.25" spans="1:11">
      <c r="A457" s="4">
        <v>466</v>
      </c>
      <c r="B457" s="4" t="s">
        <v>929</v>
      </c>
      <c r="C457" s="4" t="s">
        <v>101</v>
      </c>
      <c r="D457" s="4" t="s">
        <v>930</v>
      </c>
      <c r="E457" s="4" t="s">
        <v>103</v>
      </c>
      <c r="F457" s="4">
        <v>2</v>
      </c>
      <c r="G457" s="4"/>
      <c r="H457" s="116"/>
      <c r="I457" s="4" t="s">
        <v>24</v>
      </c>
      <c r="J457" s="4"/>
      <c r="K457" s="101" t="s">
        <v>25</v>
      </c>
    </row>
    <row r="458" ht="14.25" spans="1:11">
      <c r="A458" s="4">
        <v>467</v>
      </c>
      <c r="B458" s="9" t="s">
        <v>931</v>
      </c>
      <c r="C458" s="9" t="s">
        <v>101</v>
      </c>
      <c r="D458" s="9" t="s">
        <v>932</v>
      </c>
      <c r="E458" s="9" t="s">
        <v>231</v>
      </c>
      <c r="F458" s="9">
        <v>500</v>
      </c>
      <c r="G458" s="15"/>
      <c r="H458" s="116"/>
      <c r="I458" s="9" t="s">
        <v>253</v>
      </c>
      <c r="J458" s="9"/>
      <c r="K458" s="30" t="s">
        <v>53</v>
      </c>
    </row>
    <row r="459" ht="14.25" spans="1:11">
      <c r="A459" s="4">
        <v>468</v>
      </c>
      <c r="B459" s="4" t="s">
        <v>933</v>
      </c>
      <c r="C459" s="4" t="s">
        <v>101</v>
      </c>
      <c r="D459" s="4" t="s">
        <v>934</v>
      </c>
      <c r="E459" s="4" t="s">
        <v>935</v>
      </c>
      <c r="F459" s="4">
        <v>1</v>
      </c>
      <c r="G459" s="11"/>
      <c r="H459" s="116"/>
      <c r="I459" s="4" t="s">
        <v>148</v>
      </c>
      <c r="J459" s="11"/>
      <c r="K459" s="101" t="s">
        <v>53</v>
      </c>
    </row>
    <row r="460" ht="14.25" spans="1:11">
      <c r="A460" s="4">
        <v>469</v>
      </c>
      <c r="B460" s="9" t="s">
        <v>936</v>
      </c>
      <c r="C460" s="9" t="s">
        <v>101</v>
      </c>
      <c r="D460" s="9" t="s">
        <v>937</v>
      </c>
      <c r="E460" s="9" t="s">
        <v>103</v>
      </c>
      <c r="F460" s="9">
        <v>2</v>
      </c>
      <c r="G460" s="9"/>
      <c r="H460" s="116"/>
      <c r="I460" s="10" t="s">
        <v>748</v>
      </c>
      <c r="J460" s="4"/>
      <c r="K460" s="30" t="s">
        <v>35</v>
      </c>
    </row>
    <row r="461" ht="14.25" spans="1:11">
      <c r="A461" s="4">
        <v>470</v>
      </c>
      <c r="B461" s="9" t="s">
        <v>938</v>
      </c>
      <c r="C461" s="9" t="s">
        <v>101</v>
      </c>
      <c r="D461" s="9" t="s">
        <v>939</v>
      </c>
      <c r="E461" s="9" t="s">
        <v>847</v>
      </c>
      <c r="F461" s="9">
        <v>48</v>
      </c>
      <c r="G461" s="9"/>
      <c r="H461" s="116"/>
      <c r="I461" s="10" t="s">
        <v>748</v>
      </c>
      <c r="J461" s="4"/>
      <c r="K461" s="30" t="s">
        <v>25</v>
      </c>
    </row>
    <row r="462" ht="14.25" spans="1:11">
      <c r="A462" s="4">
        <v>471</v>
      </c>
      <c r="B462" s="4" t="s">
        <v>940</v>
      </c>
      <c r="C462" s="4" t="s">
        <v>101</v>
      </c>
      <c r="D462" s="9" t="s">
        <v>941</v>
      </c>
      <c r="E462" s="25" t="s">
        <v>20</v>
      </c>
      <c r="F462" s="10">
        <v>10</v>
      </c>
      <c r="G462" s="10"/>
      <c r="H462" s="116"/>
      <c r="I462" s="4" t="s">
        <v>52</v>
      </c>
      <c r="J462" s="9"/>
      <c r="K462" s="101" t="s">
        <v>53</v>
      </c>
    </row>
    <row r="463" ht="14.25" spans="1:11">
      <c r="A463" s="4">
        <v>472</v>
      </c>
      <c r="B463" s="9" t="s">
        <v>942</v>
      </c>
      <c r="C463" s="9" t="s">
        <v>101</v>
      </c>
      <c r="D463" s="120" t="s">
        <v>436</v>
      </c>
      <c r="E463" s="38" t="s">
        <v>20</v>
      </c>
      <c r="F463" s="9">
        <v>30</v>
      </c>
      <c r="G463" s="15"/>
      <c r="H463" s="116"/>
      <c r="I463" s="9" t="s">
        <v>253</v>
      </c>
      <c r="J463" s="9" t="str">
        <f>_xlfn.DISPIMG("ID_703D156056B7420BB6A22D4F5A3A7B39",1)</f>
        <v>=DISPIMG("ID_703D156056B7420BB6A22D4F5A3A7B39",1)</v>
      </c>
      <c r="K463" s="101" t="s">
        <v>35</v>
      </c>
    </row>
    <row r="464" ht="14.25" spans="1:11">
      <c r="A464" s="4">
        <v>473</v>
      </c>
      <c r="B464" s="4" t="s">
        <v>943</v>
      </c>
      <c r="C464" s="4" t="s">
        <v>101</v>
      </c>
      <c r="D464" s="4" t="s">
        <v>944</v>
      </c>
      <c r="E464" s="4" t="s">
        <v>20</v>
      </c>
      <c r="F464" s="4">
        <v>6</v>
      </c>
      <c r="G464" s="4"/>
      <c r="H464" s="116"/>
      <c r="I464" s="4" t="s">
        <v>24</v>
      </c>
      <c r="J464" s="4"/>
      <c r="K464" s="101" t="s">
        <v>25</v>
      </c>
    </row>
    <row r="465" ht="14.25" spans="1:11">
      <c r="A465" s="4">
        <v>474</v>
      </c>
      <c r="B465" s="4" t="s">
        <v>945</v>
      </c>
      <c r="C465" s="4" t="s">
        <v>101</v>
      </c>
      <c r="D465" s="4" t="s">
        <v>946</v>
      </c>
      <c r="E465" s="4" t="s">
        <v>20</v>
      </c>
      <c r="F465" s="4">
        <v>500</v>
      </c>
      <c r="G465" s="4"/>
      <c r="H465" s="116"/>
      <c r="I465" s="4" t="s">
        <v>24</v>
      </c>
      <c r="J465" s="4"/>
      <c r="K465" s="101" t="s">
        <v>25</v>
      </c>
    </row>
    <row r="466" ht="14.25" spans="1:11">
      <c r="A466" s="4">
        <v>475</v>
      </c>
      <c r="B466" s="9" t="s">
        <v>947</v>
      </c>
      <c r="C466" s="9" t="s">
        <v>101</v>
      </c>
      <c r="D466" s="9" t="s">
        <v>392</v>
      </c>
      <c r="E466" s="9" t="s">
        <v>392</v>
      </c>
      <c r="F466" s="9">
        <v>300</v>
      </c>
      <c r="G466" s="9"/>
      <c r="H466" s="116"/>
      <c r="I466" s="4" t="s">
        <v>236</v>
      </c>
      <c r="J466" s="4" t="str">
        <f>_xlfn.DISPIMG("ID_A3C0928C4B6B438A8E7F2CA688AA25BF",1)</f>
        <v>=DISPIMG("ID_A3C0928C4B6B438A8E7F2CA688AA25BF",1)</v>
      </c>
      <c r="K466" s="30" t="s">
        <v>25</v>
      </c>
    </row>
    <row r="467" ht="14.25" spans="1:11">
      <c r="A467" s="4">
        <v>476</v>
      </c>
      <c r="B467" s="4" t="s">
        <v>948</v>
      </c>
      <c r="C467" s="4" t="s">
        <v>101</v>
      </c>
      <c r="D467" s="4" t="s">
        <v>949</v>
      </c>
      <c r="E467" s="4" t="s">
        <v>20</v>
      </c>
      <c r="F467" s="4">
        <v>20</v>
      </c>
      <c r="G467" s="4"/>
      <c r="H467" s="116"/>
      <c r="I467" s="4" t="s">
        <v>24</v>
      </c>
      <c r="J467" s="4"/>
      <c r="K467" s="101" t="s">
        <v>25</v>
      </c>
    </row>
    <row r="468" ht="14.25" spans="1:11">
      <c r="A468" s="4">
        <v>477</v>
      </c>
      <c r="B468" s="4" t="s">
        <v>950</v>
      </c>
      <c r="C468" s="4" t="s">
        <v>101</v>
      </c>
      <c r="D468" s="9"/>
      <c r="E468" s="25" t="s">
        <v>20</v>
      </c>
      <c r="F468" s="10">
        <v>30</v>
      </c>
      <c r="G468" s="10"/>
      <c r="H468" s="116"/>
      <c r="I468" s="4" t="s">
        <v>38</v>
      </c>
      <c r="J468" s="9"/>
      <c r="K468" s="101" t="s">
        <v>43</v>
      </c>
    </row>
    <row r="469" ht="14.25" spans="1:11">
      <c r="A469" s="4">
        <v>478</v>
      </c>
      <c r="B469" s="9" t="s">
        <v>951</v>
      </c>
      <c r="C469" s="9" t="s">
        <v>101</v>
      </c>
      <c r="D469" s="9" t="s">
        <v>952</v>
      </c>
      <c r="E469" s="9" t="s">
        <v>103</v>
      </c>
      <c r="F469" s="9">
        <v>50</v>
      </c>
      <c r="G469" s="9"/>
      <c r="H469" s="116"/>
      <c r="I469" s="4" t="s">
        <v>953</v>
      </c>
      <c r="J469" s="4"/>
      <c r="K469" s="101" t="s">
        <v>25</v>
      </c>
    </row>
    <row r="470" ht="14.25" spans="1:11">
      <c r="A470" s="4">
        <v>479</v>
      </c>
      <c r="B470" s="9" t="s">
        <v>954</v>
      </c>
      <c r="C470" s="9" t="s">
        <v>101</v>
      </c>
      <c r="D470" s="9" t="s">
        <v>955</v>
      </c>
      <c r="E470" s="9" t="s">
        <v>20</v>
      </c>
      <c r="F470" s="9">
        <v>500</v>
      </c>
      <c r="G470" s="15"/>
      <c r="H470" s="116"/>
      <c r="I470" s="9" t="s">
        <v>253</v>
      </c>
      <c r="J470" s="9"/>
      <c r="K470" s="30" t="s">
        <v>53</v>
      </c>
    </row>
    <row r="471" ht="14.25" spans="1:11">
      <c r="A471" s="4">
        <v>480</v>
      </c>
      <c r="B471" s="9" t="s">
        <v>954</v>
      </c>
      <c r="C471" s="9" t="s">
        <v>101</v>
      </c>
      <c r="D471" s="9" t="s">
        <v>956</v>
      </c>
      <c r="E471" s="9" t="s">
        <v>20</v>
      </c>
      <c r="F471" s="9">
        <v>500</v>
      </c>
      <c r="G471" s="15"/>
      <c r="H471" s="116"/>
      <c r="I471" s="9" t="s">
        <v>253</v>
      </c>
      <c r="J471" s="9"/>
      <c r="K471" s="30" t="s">
        <v>53</v>
      </c>
    </row>
    <row r="472" ht="14.25" spans="1:11">
      <c r="A472" s="4">
        <v>481</v>
      </c>
      <c r="B472" s="9" t="s">
        <v>957</v>
      </c>
      <c r="C472" s="9" t="s">
        <v>101</v>
      </c>
      <c r="D472" s="9" t="s">
        <v>955</v>
      </c>
      <c r="E472" s="9" t="s">
        <v>20</v>
      </c>
      <c r="F472" s="9">
        <v>500</v>
      </c>
      <c r="G472" s="126"/>
      <c r="H472" s="116"/>
      <c r="I472" s="9" t="s">
        <v>253</v>
      </c>
      <c r="J472" s="9"/>
      <c r="K472" s="30" t="s">
        <v>53</v>
      </c>
    </row>
    <row r="473" ht="14.25" spans="1:11">
      <c r="A473" s="4">
        <v>482</v>
      </c>
      <c r="B473" s="9" t="s">
        <v>957</v>
      </c>
      <c r="C473" s="9" t="s">
        <v>101</v>
      </c>
      <c r="D473" s="9" t="s">
        <v>956</v>
      </c>
      <c r="E473" s="9" t="s">
        <v>20</v>
      </c>
      <c r="F473" s="9">
        <v>500</v>
      </c>
      <c r="G473" s="15"/>
      <c r="H473" s="116"/>
      <c r="I473" s="9" t="s">
        <v>253</v>
      </c>
      <c r="J473" s="9"/>
      <c r="K473" s="30" t="s">
        <v>53</v>
      </c>
    </row>
    <row r="474" ht="14.25" spans="1:11">
      <c r="A474" s="4">
        <v>483</v>
      </c>
      <c r="B474" s="15" t="s">
        <v>958</v>
      </c>
      <c r="C474" s="15" t="s">
        <v>101</v>
      </c>
      <c r="D474" s="15" t="s">
        <v>220</v>
      </c>
      <c r="E474" s="15" t="s">
        <v>127</v>
      </c>
      <c r="F474" s="13">
        <v>16</v>
      </c>
      <c r="G474" s="15"/>
      <c r="H474" s="116"/>
      <c r="I474" s="15" t="s">
        <v>75</v>
      </c>
      <c r="J474" s="15"/>
      <c r="K474" s="30" t="s">
        <v>53</v>
      </c>
    </row>
    <row r="475" ht="14.25" spans="1:11">
      <c r="A475" s="4">
        <v>484</v>
      </c>
      <c r="B475" s="9" t="s">
        <v>959</v>
      </c>
      <c r="C475" s="9" t="s">
        <v>101</v>
      </c>
      <c r="D475" s="9" t="s">
        <v>188</v>
      </c>
      <c r="E475" s="9" t="s">
        <v>188</v>
      </c>
      <c r="F475" s="9">
        <v>600</v>
      </c>
      <c r="G475" s="9"/>
      <c r="H475" s="116"/>
      <c r="I475" s="4" t="s">
        <v>236</v>
      </c>
      <c r="J475" s="4"/>
      <c r="K475" s="30" t="s">
        <v>25</v>
      </c>
    </row>
    <row r="476" ht="14.25" spans="1:11">
      <c r="A476" s="4">
        <v>485</v>
      </c>
      <c r="B476" s="4" t="s">
        <v>959</v>
      </c>
      <c r="C476" s="4" t="s">
        <v>91</v>
      </c>
      <c r="D476" s="9" t="s">
        <v>960</v>
      </c>
      <c r="E476" s="25" t="s">
        <v>188</v>
      </c>
      <c r="F476" s="10">
        <v>24</v>
      </c>
      <c r="G476" s="10"/>
      <c r="H476" s="117"/>
      <c r="I476" s="4" t="s">
        <v>99</v>
      </c>
      <c r="J476" s="9"/>
      <c r="K476" s="101" t="s">
        <v>53</v>
      </c>
    </row>
    <row r="477" ht="14.25" spans="1:11">
      <c r="A477" s="4">
        <v>486</v>
      </c>
      <c r="B477" s="9" t="s">
        <v>961</v>
      </c>
      <c r="C477" s="9" t="s">
        <v>101</v>
      </c>
      <c r="D477" s="9" t="s">
        <v>348</v>
      </c>
      <c r="E477" s="127" t="s">
        <v>116</v>
      </c>
      <c r="F477" s="9">
        <v>20</v>
      </c>
      <c r="G477" s="15"/>
      <c r="H477" s="116"/>
      <c r="I477" s="9" t="s">
        <v>253</v>
      </c>
      <c r="J477" s="9"/>
      <c r="K477" s="30" t="s">
        <v>53</v>
      </c>
    </row>
    <row r="478" ht="14.25" spans="1:11">
      <c r="A478" s="4">
        <v>487</v>
      </c>
      <c r="B478" s="4" t="s">
        <v>962</v>
      </c>
      <c r="C478" s="4" t="s">
        <v>101</v>
      </c>
      <c r="D478" s="9" t="s">
        <v>963</v>
      </c>
      <c r="E478" s="25" t="s">
        <v>116</v>
      </c>
      <c r="F478" s="10">
        <v>20</v>
      </c>
      <c r="G478" s="10"/>
      <c r="H478" s="116"/>
      <c r="I478" s="4" t="s">
        <v>38</v>
      </c>
      <c r="J478" s="9"/>
      <c r="K478" s="101" t="s">
        <v>76</v>
      </c>
    </row>
    <row r="479" ht="14.25" spans="1:11">
      <c r="A479" s="4">
        <v>488</v>
      </c>
      <c r="B479" s="4" t="s">
        <v>964</v>
      </c>
      <c r="C479" s="4" t="s">
        <v>101</v>
      </c>
      <c r="D479" s="9"/>
      <c r="E479" s="25" t="s">
        <v>20</v>
      </c>
      <c r="F479" s="10">
        <v>10</v>
      </c>
      <c r="G479" s="10"/>
      <c r="H479" s="116"/>
      <c r="I479" s="4" t="s">
        <v>38</v>
      </c>
      <c r="J479" s="9"/>
      <c r="K479" s="101" t="s">
        <v>76</v>
      </c>
    </row>
    <row r="480" ht="14.25" spans="1:11">
      <c r="A480" s="4">
        <v>489</v>
      </c>
      <c r="B480" s="4" t="s">
        <v>965</v>
      </c>
      <c r="C480" s="4" t="s">
        <v>101</v>
      </c>
      <c r="D480" s="9" t="s">
        <v>966</v>
      </c>
      <c r="E480" s="25" t="s">
        <v>20</v>
      </c>
      <c r="F480" s="10">
        <v>2</v>
      </c>
      <c r="G480" s="10"/>
      <c r="H480" s="116"/>
      <c r="I480" s="4" t="s">
        <v>68</v>
      </c>
      <c r="J480" s="9"/>
      <c r="K480" s="101" t="s">
        <v>53</v>
      </c>
    </row>
    <row r="481" ht="14.25" spans="1:11">
      <c r="A481" s="4">
        <v>490</v>
      </c>
      <c r="B481" s="4" t="s">
        <v>967</v>
      </c>
      <c r="C481" s="4" t="s">
        <v>101</v>
      </c>
      <c r="D481" s="9" t="s">
        <v>968</v>
      </c>
      <c r="E481" s="25" t="s">
        <v>227</v>
      </c>
      <c r="F481" s="10">
        <v>30</v>
      </c>
      <c r="G481" s="10"/>
      <c r="H481" s="116"/>
      <c r="I481" s="4" t="s">
        <v>52</v>
      </c>
      <c r="J481" s="9"/>
      <c r="K481" s="101" t="s">
        <v>53</v>
      </c>
    </row>
    <row r="482" ht="14.25" spans="1:11">
      <c r="A482" s="4">
        <v>491</v>
      </c>
      <c r="B482" s="4" t="s">
        <v>969</v>
      </c>
      <c r="C482" s="4" t="s">
        <v>101</v>
      </c>
      <c r="D482" s="9" t="s">
        <v>970</v>
      </c>
      <c r="E482" s="25" t="s">
        <v>227</v>
      </c>
      <c r="F482" s="10">
        <v>50</v>
      </c>
      <c r="G482" s="10"/>
      <c r="H482" s="116"/>
      <c r="I482" s="4" t="s">
        <v>52</v>
      </c>
      <c r="J482" s="9"/>
      <c r="K482" s="101" t="s">
        <v>53</v>
      </c>
    </row>
    <row r="483" ht="14.25" spans="1:11">
      <c r="A483" s="4">
        <v>492</v>
      </c>
      <c r="B483" s="9" t="s">
        <v>971</v>
      </c>
      <c r="C483" s="9" t="s">
        <v>101</v>
      </c>
      <c r="D483" s="9" t="s">
        <v>972</v>
      </c>
      <c r="E483" s="9" t="s">
        <v>103</v>
      </c>
      <c r="F483" s="9">
        <v>12</v>
      </c>
      <c r="G483" s="9"/>
      <c r="H483" s="116"/>
      <c r="I483" s="9" t="s">
        <v>365</v>
      </c>
      <c r="J483" s="9"/>
      <c r="K483" s="30" t="s">
        <v>17</v>
      </c>
    </row>
    <row r="484" ht="14.25" spans="1:11">
      <c r="A484" s="4">
        <v>493</v>
      </c>
      <c r="B484" s="9" t="s">
        <v>973</v>
      </c>
      <c r="C484" s="9" t="s">
        <v>101</v>
      </c>
      <c r="D484" s="120" t="s">
        <v>974</v>
      </c>
      <c r="E484" s="38" t="s">
        <v>20</v>
      </c>
      <c r="F484" s="9">
        <v>20</v>
      </c>
      <c r="G484" s="15"/>
      <c r="H484" s="116"/>
      <c r="I484" s="9" t="s">
        <v>253</v>
      </c>
      <c r="J484" s="9" t="str">
        <f>_xlfn.DISPIMG("ID_FF327E8F1E1F460E9CFDFABE2CD9D2BE",1)</f>
        <v>=DISPIMG("ID_FF327E8F1E1F460E9CFDFABE2CD9D2BE",1)</v>
      </c>
      <c r="K484" s="101" t="s">
        <v>35</v>
      </c>
    </row>
    <row r="485" ht="14.25" spans="1:11">
      <c r="A485" s="4">
        <v>494</v>
      </c>
      <c r="B485" s="9" t="s">
        <v>975</v>
      </c>
      <c r="C485" s="9" t="s">
        <v>101</v>
      </c>
      <c r="D485" s="120" t="s">
        <v>974</v>
      </c>
      <c r="E485" s="38" t="s">
        <v>20</v>
      </c>
      <c r="F485" s="9">
        <v>20</v>
      </c>
      <c r="G485" s="15"/>
      <c r="H485" s="116"/>
      <c r="I485" s="9" t="s">
        <v>253</v>
      </c>
      <c r="J485" s="9" t="str">
        <f>_xlfn.DISPIMG("ID_4AC7C35EFA174B269C42B915119B2322",1)</f>
        <v>=DISPIMG("ID_4AC7C35EFA174B269C42B915119B2322",1)</v>
      </c>
      <c r="K485" s="101" t="s">
        <v>35</v>
      </c>
    </row>
    <row r="486" ht="14.25" spans="1:11">
      <c r="A486" s="4">
        <v>495</v>
      </c>
      <c r="B486" s="9" t="s">
        <v>976</v>
      </c>
      <c r="C486" s="9" t="s">
        <v>101</v>
      </c>
      <c r="D486" s="120" t="s">
        <v>974</v>
      </c>
      <c r="E486" s="38" t="s">
        <v>20</v>
      </c>
      <c r="F486" s="9">
        <v>20</v>
      </c>
      <c r="G486" s="15"/>
      <c r="H486" s="116"/>
      <c r="I486" s="9" t="s">
        <v>253</v>
      </c>
      <c r="J486" s="9" t="str">
        <f>_xlfn.DISPIMG("ID_F2EE4BA057D742969173B02F3281866A",1)</f>
        <v>=DISPIMG("ID_F2EE4BA057D742969173B02F3281866A",1)</v>
      </c>
      <c r="K486" s="101" t="s">
        <v>35</v>
      </c>
    </row>
    <row r="487" ht="14.25" spans="1:11">
      <c r="A487" s="4">
        <v>496</v>
      </c>
      <c r="B487" s="9" t="s">
        <v>977</v>
      </c>
      <c r="C487" s="9" t="s">
        <v>101</v>
      </c>
      <c r="D487" s="120" t="s">
        <v>974</v>
      </c>
      <c r="E487" s="38" t="s">
        <v>20</v>
      </c>
      <c r="F487" s="9">
        <v>5</v>
      </c>
      <c r="G487" s="15"/>
      <c r="H487" s="116"/>
      <c r="I487" s="9" t="s">
        <v>253</v>
      </c>
      <c r="J487" s="9" t="str">
        <f>_xlfn.DISPIMG("ID_3607A80337C44F1A987FE98CABBE27BB",1)</f>
        <v>=DISPIMG("ID_3607A80337C44F1A987FE98CABBE27BB",1)</v>
      </c>
      <c r="K487" s="101" t="s">
        <v>35</v>
      </c>
    </row>
    <row r="488" ht="14.25" spans="1:11">
      <c r="A488" s="4">
        <v>497</v>
      </c>
      <c r="B488" s="4" t="s">
        <v>978</v>
      </c>
      <c r="C488" s="4" t="s">
        <v>101</v>
      </c>
      <c r="D488" s="9" t="s">
        <v>979</v>
      </c>
      <c r="E488" s="25" t="s">
        <v>20</v>
      </c>
      <c r="F488" s="10">
        <v>100</v>
      </c>
      <c r="G488" s="10"/>
      <c r="H488" s="116"/>
      <c r="I488" s="4" t="s">
        <v>980</v>
      </c>
      <c r="J488" s="9"/>
      <c r="K488" s="101" t="s">
        <v>76</v>
      </c>
    </row>
    <row r="489" ht="14.25" spans="1:11">
      <c r="A489" s="4">
        <v>498</v>
      </c>
      <c r="B489" s="4" t="s">
        <v>981</v>
      </c>
      <c r="C489" s="4" t="s">
        <v>101</v>
      </c>
      <c r="D489" s="9" t="s">
        <v>982</v>
      </c>
      <c r="E489" s="25" t="s">
        <v>20</v>
      </c>
      <c r="F489" s="10">
        <v>50</v>
      </c>
      <c r="G489" s="10"/>
      <c r="H489" s="116"/>
      <c r="I489" s="4" t="s">
        <v>68</v>
      </c>
      <c r="J489" s="9"/>
      <c r="K489" s="101" t="s">
        <v>53</v>
      </c>
    </row>
    <row r="490" ht="14.25" spans="1:11">
      <c r="A490" s="4">
        <v>499</v>
      </c>
      <c r="B490" s="4" t="s">
        <v>981</v>
      </c>
      <c r="C490" s="4" t="s">
        <v>101</v>
      </c>
      <c r="D490" s="9" t="s">
        <v>983</v>
      </c>
      <c r="E490" s="25" t="s">
        <v>20</v>
      </c>
      <c r="F490" s="10">
        <v>50</v>
      </c>
      <c r="G490" s="10"/>
      <c r="H490" s="116"/>
      <c r="I490" s="4" t="s">
        <v>68</v>
      </c>
      <c r="J490" s="9"/>
      <c r="K490" s="101" t="s">
        <v>53</v>
      </c>
    </row>
    <row r="491" ht="14.25" spans="1:11">
      <c r="A491" s="4">
        <v>500</v>
      </c>
      <c r="B491" s="4" t="s">
        <v>984</v>
      </c>
      <c r="C491" s="4" t="s">
        <v>101</v>
      </c>
      <c r="D491" s="9" t="s">
        <v>873</v>
      </c>
      <c r="E491" s="25" t="s">
        <v>103</v>
      </c>
      <c r="F491" s="10">
        <v>1</v>
      </c>
      <c r="G491" s="10"/>
      <c r="H491" s="116"/>
      <c r="I491" s="4" t="s">
        <v>38</v>
      </c>
      <c r="J491" s="9"/>
      <c r="K491" s="101" t="s">
        <v>53</v>
      </c>
    </row>
    <row r="492" ht="14.25" spans="1:11">
      <c r="A492" s="4">
        <v>501</v>
      </c>
      <c r="B492" s="4" t="s">
        <v>985</v>
      </c>
      <c r="C492" s="4" t="s">
        <v>101</v>
      </c>
      <c r="D492" s="9" t="s">
        <v>986</v>
      </c>
      <c r="E492" s="25" t="s">
        <v>20</v>
      </c>
      <c r="F492" s="10">
        <v>5</v>
      </c>
      <c r="G492" s="10"/>
      <c r="H492" s="116"/>
      <c r="I492" s="4" t="s">
        <v>38</v>
      </c>
      <c r="J492" s="9"/>
      <c r="K492" s="101" t="s">
        <v>76</v>
      </c>
    </row>
    <row r="493" ht="14.25" spans="1:11">
      <c r="A493" s="4">
        <v>502</v>
      </c>
      <c r="B493" s="9" t="s">
        <v>987</v>
      </c>
      <c r="C493" s="9" t="s">
        <v>101</v>
      </c>
      <c r="D493" s="9" t="s">
        <v>988</v>
      </c>
      <c r="E493" s="9" t="s">
        <v>103</v>
      </c>
      <c r="F493" s="9">
        <v>100</v>
      </c>
      <c r="G493" s="15"/>
      <c r="H493" s="116"/>
      <c r="I493" s="9" t="s">
        <v>989</v>
      </c>
      <c r="J493" s="9"/>
      <c r="K493" s="30" t="s">
        <v>53</v>
      </c>
    </row>
    <row r="494" ht="14.25" spans="1:11">
      <c r="A494" s="4">
        <v>503</v>
      </c>
      <c r="B494" s="9" t="s">
        <v>990</v>
      </c>
      <c r="C494" s="9" t="s">
        <v>101</v>
      </c>
      <c r="D494" s="9" t="s">
        <v>991</v>
      </c>
      <c r="E494" s="9" t="s">
        <v>188</v>
      </c>
      <c r="F494" s="9">
        <v>1500</v>
      </c>
      <c r="G494" s="15"/>
      <c r="H494" s="116"/>
      <c r="I494" s="9" t="s">
        <v>253</v>
      </c>
      <c r="J494" s="9"/>
      <c r="K494" s="30" t="s">
        <v>17</v>
      </c>
    </row>
    <row r="495" ht="14.25" spans="1:11">
      <c r="A495" s="4">
        <v>504</v>
      </c>
      <c r="B495" s="4" t="s">
        <v>992</v>
      </c>
      <c r="C495" s="4" t="s">
        <v>101</v>
      </c>
      <c r="D495" s="4" t="s">
        <v>993</v>
      </c>
      <c r="E495" s="4" t="s">
        <v>116</v>
      </c>
      <c r="F495" s="4">
        <v>40</v>
      </c>
      <c r="G495" s="4"/>
      <c r="H495" s="116"/>
      <c r="I495" s="4" t="s">
        <v>24</v>
      </c>
      <c r="J495" s="4"/>
      <c r="K495" s="101" t="s">
        <v>25</v>
      </c>
    </row>
    <row r="496" ht="14.25" spans="1:11">
      <c r="A496" s="4">
        <v>505</v>
      </c>
      <c r="B496" s="9" t="s">
        <v>994</v>
      </c>
      <c r="C496" s="10" t="s">
        <v>101</v>
      </c>
      <c r="D496" s="9" t="s">
        <v>995</v>
      </c>
      <c r="E496" s="9" t="s">
        <v>539</v>
      </c>
      <c r="F496" s="10">
        <v>11500</v>
      </c>
      <c r="G496" s="14"/>
      <c r="H496" s="116"/>
      <c r="I496" s="10" t="s">
        <v>996</v>
      </c>
      <c r="J496" s="10"/>
      <c r="K496" s="10"/>
    </row>
    <row r="497" ht="28.5" spans="1:11">
      <c r="A497" s="4">
        <v>506</v>
      </c>
      <c r="B497" s="4" t="s">
        <v>994</v>
      </c>
      <c r="C497" s="4" t="s">
        <v>101</v>
      </c>
      <c r="D497" s="9" t="s">
        <v>997</v>
      </c>
      <c r="E497" s="9" t="s">
        <v>539</v>
      </c>
      <c r="F497" s="10">
        <v>11750</v>
      </c>
      <c r="G497" s="14"/>
      <c r="H497" s="116"/>
      <c r="I497" s="9" t="s">
        <v>998</v>
      </c>
      <c r="J497" s="9"/>
      <c r="K497" s="101" t="s">
        <v>25</v>
      </c>
    </row>
    <row r="498" ht="14.25" spans="1:11">
      <c r="A498" s="4">
        <v>507</v>
      </c>
      <c r="B498" s="4" t="s">
        <v>994</v>
      </c>
      <c r="C498" s="9" t="s">
        <v>101</v>
      </c>
      <c r="D498" s="9" t="s">
        <v>999</v>
      </c>
      <c r="E498" s="9" t="s">
        <v>539</v>
      </c>
      <c r="F498" s="9">
        <v>900</v>
      </c>
      <c r="G498" s="14"/>
      <c r="H498" s="116"/>
      <c r="I498" s="9" t="s">
        <v>148</v>
      </c>
      <c r="J498" s="11"/>
      <c r="K498" s="30" t="s">
        <v>53</v>
      </c>
    </row>
    <row r="499" ht="14.25" spans="1:11">
      <c r="A499" s="4">
        <v>508</v>
      </c>
      <c r="B499" s="4" t="s">
        <v>994</v>
      </c>
      <c r="C499" s="9" t="s">
        <v>101</v>
      </c>
      <c r="D499" s="9" t="s">
        <v>1000</v>
      </c>
      <c r="E499" s="9" t="s">
        <v>539</v>
      </c>
      <c r="F499" s="9">
        <v>900</v>
      </c>
      <c r="G499" s="14"/>
      <c r="H499" s="116"/>
      <c r="I499" s="9" t="s">
        <v>148</v>
      </c>
      <c r="J499" s="11"/>
      <c r="K499" s="30" t="s">
        <v>53</v>
      </c>
    </row>
    <row r="500" ht="14.25" spans="1:11">
      <c r="A500" s="4">
        <v>509</v>
      </c>
      <c r="B500" s="4" t="s">
        <v>994</v>
      </c>
      <c r="C500" s="15" t="s">
        <v>101</v>
      </c>
      <c r="D500" s="15" t="s">
        <v>1001</v>
      </c>
      <c r="E500" s="9" t="s">
        <v>539</v>
      </c>
      <c r="F500" s="13">
        <v>4000</v>
      </c>
      <c r="G500" s="14"/>
      <c r="H500" s="116"/>
      <c r="I500" s="15" t="s">
        <v>75</v>
      </c>
      <c r="J500" s="15"/>
      <c r="K500" s="30" t="s">
        <v>53</v>
      </c>
    </row>
    <row r="501" ht="14.25" spans="1:11">
      <c r="A501" s="4">
        <v>510</v>
      </c>
      <c r="B501" s="9" t="s">
        <v>1002</v>
      </c>
      <c r="C501" s="9" t="s">
        <v>101</v>
      </c>
      <c r="D501" s="9" t="s">
        <v>1003</v>
      </c>
      <c r="E501" s="9" t="s">
        <v>231</v>
      </c>
      <c r="F501" s="9">
        <v>2000</v>
      </c>
      <c r="G501" s="15"/>
      <c r="H501" s="116"/>
      <c r="I501" s="9" t="s">
        <v>253</v>
      </c>
      <c r="J501" s="4" t="str">
        <f>_xlfn.DISPIMG("ID_878D4D949E9A424B8015999EB77CD334",1)</f>
        <v>=DISPIMG("ID_878D4D949E9A424B8015999EB77CD334",1)</v>
      </c>
      <c r="K501" s="101" t="s">
        <v>53</v>
      </c>
    </row>
    <row r="502" ht="15" spans="1:11">
      <c r="A502" s="4">
        <v>511</v>
      </c>
      <c r="B502" s="4" t="s">
        <v>1004</v>
      </c>
      <c r="C502" s="4" t="s">
        <v>101</v>
      </c>
      <c r="D502" s="9" t="s">
        <v>1005</v>
      </c>
      <c r="E502" s="25" t="s">
        <v>116</v>
      </c>
      <c r="F502" s="10">
        <v>50</v>
      </c>
      <c r="G502" s="10"/>
      <c r="H502" s="116"/>
      <c r="I502" s="4" t="s">
        <v>68</v>
      </c>
      <c r="J502" s="9"/>
      <c r="K502" s="101" t="s">
        <v>53</v>
      </c>
    </row>
    <row r="503" ht="15" spans="1:11">
      <c r="A503" s="4">
        <v>512</v>
      </c>
      <c r="B503" s="4" t="s">
        <v>1004</v>
      </c>
      <c r="C503" s="4" t="s">
        <v>101</v>
      </c>
      <c r="D503" s="9" t="s">
        <v>1006</v>
      </c>
      <c r="E503" s="25" t="s">
        <v>116</v>
      </c>
      <c r="F503" s="10">
        <v>100</v>
      </c>
      <c r="G503" s="10"/>
      <c r="H503" s="116"/>
      <c r="I503" s="4" t="s">
        <v>68</v>
      </c>
      <c r="J503" s="9"/>
      <c r="K503" s="101" t="s">
        <v>53</v>
      </c>
    </row>
    <row r="504" ht="14.25" spans="1:11">
      <c r="A504" s="4">
        <v>513</v>
      </c>
      <c r="B504" s="4" t="s">
        <v>1007</v>
      </c>
      <c r="C504" s="4" t="s">
        <v>101</v>
      </c>
      <c r="D504" s="4" t="s">
        <v>1008</v>
      </c>
      <c r="E504" s="4" t="s">
        <v>20</v>
      </c>
      <c r="F504" s="4">
        <v>20</v>
      </c>
      <c r="G504" s="4"/>
      <c r="H504" s="116"/>
      <c r="I504" s="4" t="s">
        <v>24</v>
      </c>
      <c r="J504" s="4"/>
      <c r="K504" s="101" t="s">
        <v>189</v>
      </c>
    </row>
    <row r="505" ht="14.25" spans="1:11">
      <c r="A505" s="4">
        <v>514</v>
      </c>
      <c r="B505" s="4" t="s">
        <v>1007</v>
      </c>
      <c r="C505" s="4" t="s">
        <v>101</v>
      </c>
      <c r="D505" s="4" t="s">
        <v>1009</v>
      </c>
      <c r="E505" s="4" t="s">
        <v>20</v>
      </c>
      <c r="F505" s="4">
        <v>20</v>
      </c>
      <c r="G505" s="4"/>
      <c r="H505" s="116"/>
      <c r="I505" s="4" t="s">
        <v>24</v>
      </c>
      <c r="J505" s="4"/>
      <c r="K505" s="101" t="s">
        <v>189</v>
      </c>
    </row>
    <row r="506" ht="14.25" spans="1:11">
      <c r="A506" s="4">
        <v>515</v>
      </c>
      <c r="B506" s="4" t="s">
        <v>1010</v>
      </c>
      <c r="C506" s="4" t="s">
        <v>101</v>
      </c>
      <c r="D506" s="9" t="s">
        <v>1011</v>
      </c>
      <c r="E506" s="25" t="s">
        <v>116</v>
      </c>
      <c r="F506" s="10">
        <v>50</v>
      </c>
      <c r="G506" s="10"/>
      <c r="H506" s="116"/>
      <c r="I506" s="4" t="s">
        <v>52</v>
      </c>
      <c r="J506" s="9"/>
      <c r="K506" s="101" t="s">
        <v>53</v>
      </c>
    </row>
    <row r="507" ht="14.25" spans="1:11">
      <c r="A507" s="4">
        <v>516</v>
      </c>
      <c r="B507" s="9" t="s">
        <v>1012</v>
      </c>
      <c r="C507" s="9" t="s">
        <v>101</v>
      </c>
      <c r="D507" s="9" t="s">
        <v>1013</v>
      </c>
      <c r="E507" s="9" t="s">
        <v>20</v>
      </c>
      <c r="F507" s="9">
        <v>14600</v>
      </c>
      <c r="G507" s="9"/>
      <c r="H507" s="116"/>
      <c r="I507" s="9" t="s">
        <v>253</v>
      </c>
      <c r="J507" s="9"/>
      <c r="K507" s="30" t="s">
        <v>53</v>
      </c>
    </row>
    <row r="508" ht="14.25" spans="1:11">
      <c r="A508" s="4">
        <v>517</v>
      </c>
      <c r="B508" s="4" t="s">
        <v>1014</v>
      </c>
      <c r="C508" s="4" t="s">
        <v>101</v>
      </c>
      <c r="D508" s="9" t="s">
        <v>1015</v>
      </c>
      <c r="E508" s="25" t="s">
        <v>211</v>
      </c>
      <c r="F508" s="10">
        <v>11</v>
      </c>
      <c r="G508" s="10"/>
      <c r="H508" s="116"/>
      <c r="I508" s="4" t="s">
        <v>1016</v>
      </c>
      <c r="J508" s="9"/>
      <c r="K508" s="101" t="s">
        <v>53</v>
      </c>
    </row>
    <row r="509" ht="14.25" spans="1:11">
      <c r="A509" s="4">
        <v>518</v>
      </c>
      <c r="B509" s="4" t="s">
        <v>1017</v>
      </c>
      <c r="C509" s="4" t="s">
        <v>101</v>
      </c>
      <c r="D509" s="9" t="s">
        <v>1018</v>
      </c>
      <c r="E509" s="25" t="s">
        <v>231</v>
      </c>
      <c r="F509" s="10">
        <v>500</v>
      </c>
      <c r="G509" s="10"/>
      <c r="H509" s="116"/>
      <c r="I509" s="4" t="s">
        <v>52</v>
      </c>
      <c r="J509" s="9"/>
      <c r="K509" s="101" t="s">
        <v>53</v>
      </c>
    </row>
    <row r="510" ht="14.25" spans="1:11">
      <c r="A510" s="4">
        <v>519</v>
      </c>
      <c r="B510" s="4" t="s">
        <v>1019</v>
      </c>
      <c r="C510" s="4" t="s">
        <v>101</v>
      </c>
      <c r="D510" s="9" t="s">
        <v>1020</v>
      </c>
      <c r="E510" s="25" t="s">
        <v>231</v>
      </c>
      <c r="F510" s="10">
        <v>5650</v>
      </c>
      <c r="G510" s="10"/>
      <c r="H510" s="116"/>
      <c r="I510" s="4" t="s">
        <v>1021</v>
      </c>
      <c r="J510" s="9"/>
      <c r="K510" s="101" t="s">
        <v>53</v>
      </c>
    </row>
    <row r="511" ht="28.5" spans="1:11">
      <c r="A511" s="4">
        <v>520</v>
      </c>
      <c r="B511" s="9" t="s">
        <v>1022</v>
      </c>
      <c r="C511" s="4" t="s">
        <v>101</v>
      </c>
      <c r="D511" s="4" t="s">
        <v>1023</v>
      </c>
      <c r="E511" s="4" t="s">
        <v>20</v>
      </c>
      <c r="F511" s="4">
        <v>1700</v>
      </c>
      <c r="G511" s="4"/>
      <c r="H511" s="116"/>
      <c r="I511" s="4" t="s">
        <v>273</v>
      </c>
      <c r="J511" s="4"/>
      <c r="K511" s="101" t="s">
        <v>43</v>
      </c>
    </row>
    <row r="512" ht="14.25" spans="1:11">
      <c r="A512" s="4">
        <v>521</v>
      </c>
      <c r="B512" s="4" t="s">
        <v>1024</v>
      </c>
      <c r="C512" s="4" t="s">
        <v>101</v>
      </c>
      <c r="D512" s="4" t="s">
        <v>1013</v>
      </c>
      <c r="E512" s="4" t="s">
        <v>20</v>
      </c>
      <c r="F512" s="4">
        <v>470</v>
      </c>
      <c r="G512" s="4"/>
      <c r="H512" s="116"/>
      <c r="I512" s="4" t="s">
        <v>273</v>
      </c>
      <c r="J512" s="4"/>
      <c r="K512" s="101" t="s">
        <v>43</v>
      </c>
    </row>
    <row r="513" ht="14.25" spans="1:11">
      <c r="A513" s="4">
        <v>522</v>
      </c>
      <c r="B513" s="9" t="s">
        <v>1025</v>
      </c>
      <c r="C513" s="4" t="s">
        <v>101</v>
      </c>
      <c r="D513" s="9" t="s">
        <v>1026</v>
      </c>
      <c r="E513" s="4" t="s">
        <v>116</v>
      </c>
      <c r="F513" s="4">
        <v>7</v>
      </c>
      <c r="G513" s="4"/>
      <c r="H513" s="116"/>
      <c r="I513" s="4" t="s">
        <v>273</v>
      </c>
      <c r="J513" s="4"/>
      <c r="K513" s="101" t="s">
        <v>43</v>
      </c>
    </row>
    <row r="514" ht="14.25" spans="1:11">
      <c r="A514" s="4">
        <v>523</v>
      </c>
      <c r="B514" s="4" t="s">
        <v>1027</v>
      </c>
      <c r="C514" s="4" t="s">
        <v>101</v>
      </c>
      <c r="D514" s="4" t="s">
        <v>380</v>
      </c>
      <c r="E514" s="4" t="s">
        <v>20</v>
      </c>
      <c r="F514" s="4">
        <v>840</v>
      </c>
      <c r="G514" s="4"/>
      <c r="H514" s="116"/>
      <c r="I514" s="4" t="s">
        <v>273</v>
      </c>
      <c r="J514" s="4"/>
      <c r="K514" s="101" t="s">
        <v>43</v>
      </c>
    </row>
    <row r="515" ht="14.25" spans="1:11">
      <c r="A515" s="4">
        <v>524</v>
      </c>
      <c r="B515" s="9" t="s">
        <v>1028</v>
      </c>
      <c r="C515" s="9" t="s">
        <v>101</v>
      </c>
      <c r="D515" s="9" t="s">
        <v>952</v>
      </c>
      <c r="E515" s="9" t="s">
        <v>103</v>
      </c>
      <c r="F515" s="9">
        <v>40</v>
      </c>
      <c r="G515" s="9"/>
      <c r="H515" s="116"/>
      <c r="I515" s="4" t="s">
        <v>236</v>
      </c>
      <c r="J515" s="4" t="str">
        <f>_xlfn.DISPIMG("ID_DB7047902D1445E09BA8EF266A73D945",1)</f>
        <v>=DISPIMG("ID_DB7047902D1445E09BA8EF266A73D945",1)</v>
      </c>
      <c r="K515" s="101" t="s">
        <v>25</v>
      </c>
    </row>
    <row r="516" ht="14.25" spans="1:11">
      <c r="A516" s="4">
        <v>525</v>
      </c>
      <c r="B516" s="9" t="s">
        <v>1029</v>
      </c>
      <c r="C516" s="4" t="s">
        <v>101</v>
      </c>
      <c r="D516" s="9" t="s">
        <v>1030</v>
      </c>
      <c r="E516" s="4" t="s">
        <v>116</v>
      </c>
      <c r="F516" s="4">
        <v>58</v>
      </c>
      <c r="G516" s="4"/>
      <c r="H516" s="116"/>
      <c r="I516" s="4" t="s">
        <v>1031</v>
      </c>
      <c r="J516" s="4"/>
      <c r="K516" s="101" t="s">
        <v>43</v>
      </c>
    </row>
    <row r="517" ht="14.25" spans="1:11">
      <c r="A517" s="4">
        <v>526</v>
      </c>
      <c r="B517" s="4" t="s">
        <v>1032</v>
      </c>
      <c r="C517" s="4" t="s">
        <v>101</v>
      </c>
      <c r="D517" s="55" t="s">
        <v>1033</v>
      </c>
      <c r="E517" s="4" t="s">
        <v>20</v>
      </c>
      <c r="F517" s="4">
        <v>768</v>
      </c>
      <c r="G517" s="4"/>
      <c r="H517" s="116"/>
      <c r="I517" s="4" t="s">
        <v>273</v>
      </c>
      <c r="J517" s="4"/>
      <c r="K517" s="101" t="s">
        <v>43</v>
      </c>
    </row>
    <row r="518" ht="14.25" spans="1:11">
      <c r="A518" s="4">
        <v>527</v>
      </c>
      <c r="B518" s="15" t="s">
        <v>1034</v>
      </c>
      <c r="C518" s="15" t="s">
        <v>101</v>
      </c>
      <c r="D518" s="15" t="s">
        <v>1035</v>
      </c>
      <c r="E518" s="15" t="s">
        <v>103</v>
      </c>
      <c r="F518" s="13">
        <v>4</v>
      </c>
      <c r="G518" s="15"/>
      <c r="H518" s="116"/>
      <c r="I518" s="15" t="s">
        <v>75</v>
      </c>
      <c r="J518" s="15"/>
      <c r="K518" s="30" t="s">
        <v>53</v>
      </c>
    </row>
    <row r="519" ht="28.5" spans="1:11">
      <c r="A519" s="4">
        <v>528</v>
      </c>
      <c r="B519" s="9" t="s">
        <v>1036</v>
      </c>
      <c r="C519" s="9" t="s">
        <v>101</v>
      </c>
      <c r="D519" s="9">
        <v>7.5</v>
      </c>
      <c r="E519" s="25" t="s">
        <v>539</v>
      </c>
      <c r="F519" s="125">
        <v>17800</v>
      </c>
      <c r="G519" s="9"/>
      <c r="H519" s="116"/>
      <c r="I519" s="9" t="s">
        <v>1037</v>
      </c>
      <c r="J519" s="11"/>
      <c r="K519" s="30" t="s">
        <v>25</v>
      </c>
    </row>
    <row r="520" ht="28.5" spans="1:11">
      <c r="A520" s="4">
        <v>529</v>
      </c>
      <c r="B520" s="9" t="s">
        <v>1036</v>
      </c>
      <c r="C520" s="9" t="s">
        <v>101</v>
      </c>
      <c r="D520" s="9">
        <v>8</v>
      </c>
      <c r="E520" s="25" t="s">
        <v>539</v>
      </c>
      <c r="F520" s="9">
        <v>10300</v>
      </c>
      <c r="G520" s="9"/>
      <c r="H520" s="116"/>
      <c r="I520" s="9" t="s">
        <v>1038</v>
      </c>
      <c r="J520" s="117"/>
      <c r="K520" s="30" t="s">
        <v>25</v>
      </c>
    </row>
    <row r="521" ht="14.25" spans="1:11">
      <c r="A521" s="4">
        <v>530</v>
      </c>
      <c r="B521" s="9" t="s">
        <v>1036</v>
      </c>
      <c r="C521" s="9" t="s">
        <v>101</v>
      </c>
      <c r="D521" s="9">
        <v>6</v>
      </c>
      <c r="E521" s="25" t="s">
        <v>539</v>
      </c>
      <c r="F521" s="9">
        <v>2200</v>
      </c>
      <c r="G521" s="48"/>
      <c r="H521" s="116"/>
      <c r="I521" s="9" t="s">
        <v>1039</v>
      </c>
      <c r="J521" s="9"/>
      <c r="K521" s="30" t="s">
        <v>25</v>
      </c>
    </row>
    <row r="522" ht="14.25" spans="1:11">
      <c r="A522" s="4">
        <v>531</v>
      </c>
      <c r="B522" s="9" t="s">
        <v>1036</v>
      </c>
      <c r="C522" s="4" t="s">
        <v>101</v>
      </c>
      <c r="D522" s="9">
        <v>6.5</v>
      </c>
      <c r="E522" s="25" t="s">
        <v>539</v>
      </c>
      <c r="F522" s="10">
        <v>400</v>
      </c>
      <c r="G522" s="10"/>
      <c r="H522" s="116"/>
      <c r="I522" s="4" t="s">
        <v>52</v>
      </c>
      <c r="J522" s="9"/>
      <c r="K522" s="101" t="s">
        <v>53</v>
      </c>
    </row>
    <row r="523" ht="28.5" spans="1:11">
      <c r="A523" s="4">
        <v>532</v>
      </c>
      <c r="B523" s="9" t="s">
        <v>1036</v>
      </c>
      <c r="C523" s="4" t="s">
        <v>101</v>
      </c>
      <c r="D523" s="9">
        <v>7</v>
      </c>
      <c r="E523" s="25" t="s">
        <v>539</v>
      </c>
      <c r="F523" s="10">
        <v>8120</v>
      </c>
      <c r="G523" s="10"/>
      <c r="H523" s="116"/>
      <c r="I523" s="9" t="s">
        <v>1040</v>
      </c>
      <c r="J523" s="9"/>
      <c r="K523" s="101" t="s">
        <v>53</v>
      </c>
    </row>
    <row r="524" ht="14.25" spans="1:11">
      <c r="A524" s="4">
        <v>533</v>
      </c>
      <c r="B524" s="4" t="s">
        <v>1041</v>
      </c>
      <c r="C524" s="4" t="s">
        <v>101</v>
      </c>
      <c r="D524" s="4" t="s">
        <v>1042</v>
      </c>
      <c r="E524" s="4" t="s">
        <v>116</v>
      </c>
      <c r="F524" s="4">
        <v>10</v>
      </c>
      <c r="G524" s="4"/>
      <c r="H524" s="116"/>
      <c r="I524" s="4" t="s">
        <v>273</v>
      </c>
      <c r="J524" s="4"/>
      <c r="K524" s="101" t="s">
        <v>43</v>
      </c>
    </row>
    <row r="525" ht="14.25" spans="1:11">
      <c r="A525" s="4">
        <v>534</v>
      </c>
      <c r="B525" s="9" t="s">
        <v>1043</v>
      </c>
      <c r="C525" s="9" t="s">
        <v>101</v>
      </c>
      <c r="D525" s="9" t="s">
        <v>1044</v>
      </c>
      <c r="E525" s="9" t="s">
        <v>292</v>
      </c>
      <c r="F525" s="9">
        <v>96</v>
      </c>
      <c r="G525" s="9"/>
      <c r="H525" s="116"/>
      <c r="I525" s="4" t="s">
        <v>1045</v>
      </c>
      <c r="J525" s="4"/>
      <c r="K525" s="101" t="s">
        <v>25</v>
      </c>
    </row>
    <row r="526" ht="14.25" spans="1:11">
      <c r="A526" s="4">
        <v>535</v>
      </c>
      <c r="B526" s="9" t="s">
        <v>1043</v>
      </c>
      <c r="C526" s="9" t="s">
        <v>101</v>
      </c>
      <c r="D526" s="9" t="s">
        <v>1046</v>
      </c>
      <c r="E526" s="9" t="s">
        <v>292</v>
      </c>
      <c r="F526" s="9">
        <v>3</v>
      </c>
      <c r="G526" s="9"/>
      <c r="H526" s="116"/>
      <c r="I526" s="4" t="s">
        <v>236</v>
      </c>
      <c r="J526" s="4"/>
      <c r="K526" s="30" t="s">
        <v>25</v>
      </c>
    </row>
    <row r="527" ht="28.5" spans="1:11">
      <c r="A527" s="4">
        <v>536</v>
      </c>
      <c r="B527" s="9" t="s">
        <v>1043</v>
      </c>
      <c r="C527" s="9" t="s">
        <v>101</v>
      </c>
      <c r="D527" s="9" t="s">
        <v>1047</v>
      </c>
      <c r="E527" s="9" t="s">
        <v>292</v>
      </c>
      <c r="F527" s="9">
        <v>103</v>
      </c>
      <c r="G527" s="9"/>
      <c r="H527" s="116"/>
      <c r="I527" s="26" t="s">
        <v>1048</v>
      </c>
      <c r="J527" s="4"/>
      <c r="K527" s="30" t="s">
        <v>25</v>
      </c>
    </row>
    <row r="528" ht="14.25" spans="1:11">
      <c r="A528" s="4">
        <v>537</v>
      </c>
      <c r="B528" s="4" t="s">
        <v>1049</v>
      </c>
      <c r="C528" s="4" t="s">
        <v>101</v>
      </c>
      <c r="D528" s="9" t="s">
        <v>1050</v>
      </c>
      <c r="E528" s="4" t="s">
        <v>116</v>
      </c>
      <c r="F528" s="4">
        <v>10</v>
      </c>
      <c r="G528" s="4"/>
      <c r="H528" s="116"/>
      <c r="I528" s="4" t="s">
        <v>273</v>
      </c>
      <c r="J528" s="4"/>
      <c r="K528" s="101" t="s">
        <v>43</v>
      </c>
    </row>
    <row r="529" ht="14.25" spans="1:11">
      <c r="A529" s="4">
        <v>538</v>
      </c>
      <c r="B529" s="4" t="s">
        <v>1051</v>
      </c>
      <c r="C529" s="4" t="s">
        <v>101</v>
      </c>
      <c r="D529" s="4" t="s">
        <v>1052</v>
      </c>
      <c r="E529" s="4" t="s">
        <v>116</v>
      </c>
      <c r="F529" s="4">
        <v>2</v>
      </c>
      <c r="G529" s="4"/>
      <c r="H529" s="116"/>
      <c r="I529" s="4" t="s">
        <v>24</v>
      </c>
      <c r="J529" s="4"/>
      <c r="K529" s="101" t="s">
        <v>53</v>
      </c>
    </row>
    <row r="530" ht="14.25" spans="1:11">
      <c r="A530" s="4">
        <v>539</v>
      </c>
      <c r="B530" s="4" t="s">
        <v>1053</v>
      </c>
      <c r="C530" s="4" t="s">
        <v>101</v>
      </c>
      <c r="D530" s="4" t="s">
        <v>1054</v>
      </c>
      <c r="E530" s="4" t="s">
        <v>1055</v>
      </c>
      <c r="F530" s="4">
        <v>2</v>
      </c>
      <c r="G530" s="4"/>
      <c r="H530" s="116"/>
      <c r="I530" s="4" t="s">
        <v>24</v>
      </c>
      <c r="J530" s="4"/>
      <c r="K530" s="101" t="s">
        <v>25</v>
      </c>
    </row>
    <row r="531" ht="14.25" spans="1:11">
      <c r="A531" s="4">
        <v>540</v>
      </c>
      <c r="B531" s="4" t="s">
        <v>1056</v>
      </c>
      <c r="C531" s="4" t="s">
        <v>101</v>
      </c>
      <c r="D531" s="9" t="s">
        <v>1057</v>
      </c>
      <c r="E531" s="25" t="s">
        <v>20</v>
      </c>
      <c r="F531" s="10">
        <v>20</v>
      </c>
      <c r="G531" s="10"/>
      <c r="H531" s="116"/>
      <c r="I531" s="4" t="s">
        <v>52</v>
      </c>
      <c r="J531" s="9"/>
      <c r="K531" s="101" t="s">
        <v>53</v>
      </c>
    </row>
    <row r="532" ht="14.25" spans="1:11">
      <c r="A532" s="4">
        <v>541</v>
      </c>
      <c r="B532" s="9" t="s">
        <v>1058</v>
      </c>
      <c r="C532" s="4" t="s">
        <v>101</v>
      </c>
      <c r="D532" s="4" t="s">
        <v>234</v>
      </c>
      <c r="E532" s="4" t="s">
        <v>20</v>
      </c>
      <c r="F532" s="4">
        <v>600</v>
      </c>
      <c r="G532" s="4"/>
      <c r="H532" s="116"/>
      <c r="I532" s="4" t="s">
        <v>273</v>
      </c>
      <c r="J532" s="4"/>
      <c r="K532" s="101" t="s">
        <v>43</v>
      </c>
    </row>
    <row r="533" ht="14.25" spans="1:11">
      <c r="A533" s="4">
        <v>542</v>
      </c>
      <c r="B533" s="4" t="s">
        <v>1059</v>
      </c>
      <c r="C533" s="4" t="s">
        <v>101</v>
      </c>
      <c r="D533" s="9" t="s">
        <v>1060</v>
      </c>
      <c r="E533" s="25" t="s">
        <v>116</v>
      </c>
      <c r="F533" s="10">
        <v>47</v>
      </c>
      <c r="G533" s="10"/>
      <c r="H533" s="116"/>
      <c r="I533" s="4" t="s">
        <v>1061</v>
      </c>
      <c r="J533" s="9"/>
      <c r="K533" s="101" t="s">
        <v>53</v>
      </c>
    </row>
    <row r="534" ht="14.25" spans="1:11">
      <c r="A534" s="4">
        <v>543</v>
      </c>
      <c r="B534" s="4" t="s">
        <v>1062</v>
      </c>
      <c r="C534" s="4" t="s">
        <v>101</v>
      </c>
      <c r="D534" s="9" t="s">
        <v>1063</v>
      </c>
      <c r="E534" s="25" t="s">
        <v>116</v>
      </c>
      <c r="F534" s="10">
        <v>10</v>
      </c>
      <c r="G534" s="10"/>
      <c r="H534" s="116"/>
      <c r="I534" s="4" t="s">
        <v>59</v>
      </c>
      <c r="J534" s="9"/>
      <c r="K534" s="101" t="s">
        <v>43</v>
      </c>
    </row>
    <row r="535" ht="14.25" spans="1:11">
      <c r="A535" s="4">
        <v>544</v>
      </c>
      <c r="B535" s="4" t="s">
        <v>1064</v>
      </c>
      <c r="C535" s="4" t="s">
        <v>101</v>
      </c>
      <c r="D535" s="9" t="s">
        <v>688</v>
      </c>
      <c r="E535" s="25" t="s">
        <v>20</v>
      </c>
      <c r="F535" s="10">
        <v>20</v>
      </c>
      <c r="G535" s="10"/>
      <c r="H535" s="116"/>
      <c r="I535" s="4" t="s">
        <v>52</v>
      </c>
      <c r="J535" s="9"/>
      <c r="K535" s="101" t="s">
        <v>53</v>
      </c>
    </row>
    <row r="536" ht="14.25" spans="1:11">
      <c r="A536" s="4">
        <v>545</v>
      </c>
      <c r="B536" s="4" t="s">
        <v>1065</v>
      </c>
      <c r="C536" s="4" t="s">
        <v>101</v>
      </c>
      <c r="D536" s="9" t="s">
        <v>1066</v>
      </c>
      <c r="E536" s="25" t="s">
        <v>116</v>
      </c>
      <c r="F536" s="10">
        <v>15</v>
      </c>
      <c r="G536" s="10"/>
      <c r="H536" s="116"/>
      <c r="I536" s="4" t="s">
        <v>52</v>
      </c>
      <c r="J536" s="9"/>
      <c r="K536" s="101" t="s">
        <v>53</v>
      </c>
    </row>
    <row r="537" ht="14.25" spans="1:11">
      <c r="A537" s="4">
        <v>546</v>
      </c>
      <c r="B537" s="15" t="s">
        <v>1065</v>
      </c>
      <c r="C537" s="15" t="s">
        <v>101</v>
      </c>
      <c r="D537" s="15" t="s">
        <v>1067</v>
      </c>
      <c r="E537" s="15" t="s">
        <v>211</v>
      </c>
      <c r="F537" s="13">
        <v>1</v>
      </c>
      <c r="G537" s="15"/>
      <c r="H537" s="116"/>
      <c r="I537" s="15" t="s">
        <v>75</v>
      </c>
      <c r="J537" s="15"/>
      <c r="K537" s="30" t="s">
        <v>53</v>
      </c>
    </row>
    <row r="538" ht="14.25" spans="1:11">
      <c r="A538" s="4">
        <v>547</v>
      </c>
      <c r="B538" s="4" t="s">
        <v>1068</v>
      </c>
      <c r="C538" s="4" t="s">
        <v>101</v>
      </c>
      <c r="D538" s="9" t="s">
        <v>1069</v>
      </c>
      <c r="E538" s="25" t="s">
        <v>211</v>
      </c>
      <c r="F538" s="10">
        <v>4</v>
      </c>
      <c r="G538" s="10"/>
      <c r="H538" s="116"/>
      <c r="I538" s="4" t="s">
        <v>38</v>
      </c>
      <c r="J538" s="9"/>
      <c r="K538" s="101" t="s">
        <v>76</v>
      </c>
    </row>
    <row r="539" ht="14.25" spans="1:11">
      <c r="A539" s="4">
        <v>548</v>
      </c>
      <c r="B539" s="128" t="s">
        <v>1068</v>
      </c>
      <c r="C539" s="9" t="s">
        <v>101</v>
      </c>
      <c r="D539" s="9" t="s">
        <v>1070</v>
      </c>
      <c r="E539" s="9" t="s">
        <v>116</v>
      </c>
      <c r="F539" s="9">
        <v>5</v>
      </c>
      <c r="G539" s="11"/>
      <c r="H539" s="116"/>
      <c r="I539" s="9" t="s">
        <v>148</v>
      </c>
      <c r="J539" s="11"/>
      <c r="K539" s="30" t="s">
        <v>53</v>
      </c>
    </row>
    <row r="540" ht="14.25" spans="1:11">
      <c r="A540" s="4">
        <v>549</v>
      </c>
      <c r="B540" s="128" t="s">
        <v>1068</v>
      </c>
      <c r="C540" s="9" t="s">
        <v>101</v>
      </c>
      <c r="D540" s="9" t="s">
        <v>1063</v>
      </c>
      <c r="E540" s="9" t="s">
        <v>116</v>
      </c>
      <c r="F540" s="9">
        <v>6</v>
      </c>
      <c r="G540" s="11"/>
      <c r="H540" s="116"/>
      <c r="I540" s="9" t="s">
        <v>148</v>
      </c>
      <c r="J540" s="11"/>
      <c r="K540" s="30" t="s">
        <v>53</v>
      </c>
    </row>
    <row r="541" ht="14.25" spans="1:11">
      <c r="A541" s="4">
        <v>550</v>
      </c>
      <c r="B541" s="128" t="s">
        <v>1068</v>
      </c>
      <c r="C541" s="9" t="s">
        <v>101</v>
      </c>
      <c r="D541" s="9" t="s">
        <v>1071</v>
      </c>
      <c r="E541" s="9" t="s">
        <v>116</v>
      </c>
      <c r="F541" s="9">
        <v>5</v>
      </c>
      <c r="G541" s="11"/>
      <c r="H541" s="116"/>
      <c r="I541" s="9" t="s">
        <v>148</v>
      </c>
      <c r="J541" s="11"/>
      <c r="K541" s="30" t="s">
        <v>53</v>
      </c>
    </row>
    <row r="542" ht="14.25" spans="1:11">
      <c r="A542" s="4">
        <v>551</v>
      </c>
      <c r="B542" s="4" t="s">
        <v>1072</v>
      </c>
      <c r="C542" s="4" t="s">
        <v>101</v>
      </c>
      <c r="D542" s="4" t="s">
        <v>1073</v>
      </c>
      <c r="E542" s="4" t="s">
        <v>116</v>
      </c>
      <c r="F542" s="4">
        <v>7</v>
      </c>
      <c r="G542" s="4"/>
      <c r="H542" s="116"/>
      <c r="I542" s="4" t="s">
        <v>24</v>
      </c>
      <c r="J542" s="4"/>
      <c r="K542" s="101" t="s">
        <v>25</v>
      </c>
    </row>
    <row r="543" ht="14.25" spans="1:11">
      <c r="A543" s="4">
        <v>552</v>
      </c>
      <c r="B543" s="4" t="s">
        <v>1074</v>
      </c>
      <c r="C543" s="4" t="s">
        <v>101</v>
      </c>
      <c r="D543" s="9" t="s">
        <v>1075</v>
      </c>
      <c r="E543" s="25" t="s">
        <v>103</v>
      </c>
      <c r="F543" s="10">
        <v>40</v>
      </c>
      <c r="G543" s="10"/>
      <c r="H543" s="116"/>
      <c r="I543" s="4" t="s">
        <v>52</v>
      </c>
      <c r="J543" s="9"/>
      <c r="K543" s="101" t="s">
        <v>53</v>
      </c>
    </row>
    <row r="544" ht="14.25" spans="1:11">
      <c r="A544" s="4">
        <v>553</v>
      </c>
      <c r="B544" s="9" t="s">
        <v>1076</v>
      </c>
      <c r="C544" s="9" t="s">
        <v>101</v>
      </c>
      <c r="D544" s="9" t="s">
        <v>1077</v>
      </c>
      <c r="E544" s="9" t="s">
        <v>20</v>
      </c>
      <c r="F544" s="9">
        <v>100</v>
      </c>
      <c r="G544" s="48"/>
      <c r="H544" s="116"/>
      <c r="I544" s="9" t="s">
        <v>128</v>
      </c>
      <c r="J544" s="9"/>
      <c r="K544" s="30" t="s">
        <v>53</v>
      </c>
    </row>
    <row r="545" ht="14.25" spans="1:11">
      <c r="A545" s="4">
        <v>554</v>
      </c>
      <c r="B545" s="15" t="s">
        <v>1078</v>
      </c>
      <c r="C545" s="15" t="s">
        <v>101</v>
      </c>
      <c r="D545" s="15" t="s">
        <v>1079</v>
      </c>
      <c r="E545" s="15" t="s">
        <v>278</v>
      </c>
      <c r="F545" s="13">
        <v>10</v>
      </c>
      <c r="G545" s="15"/>
      <c r="H545" s="116"/>
      <c r="I545" s="15" t="s">
        <v>75</v>
      </c>
      <c r="J545" s="15"/>
      <c r="K545" s="30" t="s">
        <v>53</v>
      </c>
    </row>
    <row r="546" ht="14.25" spans="1:11">
      <c r="A546" s="4">
        <v>555</v>
      </c>
      <c r="B546" s="4" t="s">
        <v>1080</v>
      </c>
      <c r="C546" s="4" t="s">
        <v>101</v>
      </c>
      <c r="D546" s="4" t="s">
        <v>1081</v>
      </c>
      <c r="E546" s="4" t="s">
        <v>116</v>
      </c>
      <c r="F546" s="4">
        <v>30</v>
      </c>
      <c r="G546" s="4"/>
      <c r="H546" s="116"/>
      <c r="I546" s="4" t="s">
        <v>24</v>
      </c>
      <c r="J546" s="4"/>
      <c r="K546" s="101" t="s">
        <v>25</v>
      </c>
    </row>
    <row r="547" ht="14.25" spans="1:11">
      <c r="A547" s="4">
        <v>556</v>
      </c>
      <c r="B547" s="9" t="s">
        <v>1082</v>
      </c>
      <c r="C547" s="9" t="s">
        <v>101</v>
      </c>
      <c r="D547" s="9" t="s">
        <v>1083</v>
      </c>
      <c r="E547" s="9" t="s">
        <v>231</v>
      </c>
      <c r="F547" s="9">
        <v>6000</v>
      </c>
      <c r="G547" s="15"/>
      <c r="H547" s="116"/>
      <c r="I547" s="9" t="s">
        <v>253</v>
      </c>
      <c r="J547" s="9"/>
      <c r="K547" s="30" t="s">
        <v>53</v>
      </c>
    </row>
    <row r="548" ht="14.25" spans="1:11">
      <c r="A548" s="4">
        <v>557</v>
      </c>
      <c r="B548" s="9" t="s">
        <v>1082</v>
      </c>
      <c r="C548" s="9" t="s">
        <v>101</v>
      </c>
      <c r="D548" s="9" t="s">
        <v>1084</v>
      </c>
      <c r="E548" s="9" t="s">
        <v>231</v>
      </c>
      <c r="F548" s="9">
        <v>4000</v>
      </c>
      <c r="G548" s="15"/>
      <c r="H548" s="116"/>
      <c r="I548" s="9" t="s">
        <v>253</v>
      </c>
      <c r="J548" s="9"/>
      <c r="K548" s="30" t="s">
        <v>53</v>
      </c>
    </row>
    <row r="549" ht="14.25" spans="1:11">
      <c r="A549" s="4">
        <v>558</v>
      </c>
      <c r="B549" s="4" t="s">
        <v>1085</v>
      </c>
      <c r="C549" s="4" t="s">
        <v>101</v>
      </c>
      <c r="D549" s="9" t="s">
        <v>1086</v>
      </c>
      <c r="E549" s="25" t="s">
        <v>116</v>
      </c>
      <c r="F549" s="10">
        <v>15</v>
      </c>
      <c r="G549" s="10"/>
      <c r="H549" s="116"/>
      <c r="I549" s="4" t="s">
        <v>38</v>
      </c>
      <c r="J549" s="9"/>
      <c r="K549" s="101" t="s">
        <v>76</v>
      </c>
    </row>
    <row r="550" ht="14.25" spans="1:11">
      <c r="A550" s="4">
        <v>559</v>
      </c>
      <c r="B550" s="4" t="s">
        <v>1087</v>
      </c>
      <c r="C550" s="4" t="s">
        <v>101</v>
      </c>
      <c r="D550" s="4" t="s">
        <v>1052</v>
      </c>
      <c r="E550" s="4" t="s">
        <v>116</v>
      </c>
      <c r="F550" s="4">
        <v>5</v>
      </c>
      <c r="G550" s="4"/>
      <c r="H550" s="116"/>
      <c r="I550" s="4" t="s">
        <v>273</v>
      </c>
      <c r="J550" s="4"/>
      <c r="K550" s="101" t="s">
        <v>43</v>
      </c>
    </row>
    <row r="551" ht="14.25" spans="1:11">
      <c r="A551" s="4">
        <v>560</v>
      </c>
      <c r="B551" s="4" t="s">
        <v>1088</v>
      </c>
      <c r="C551" s="4" t="s">
        <v>101</v>
      </c>
      <c r="D551" s="4" t="s">
        <v>1089</v>
      </c>
      <c r="E551" s="4" t="s">
        <v>381</v>
      </c>
      <c r="F551" s="4">
        <v>30</v>
      </c>
      <c r="G551" s="4"/>
      <c r="H551" s="116"/>
      <c r="I551" s="4" t="s">
        <v>24</v>
      </c>
      <c r="J551" s="4"/>
      <c r="K551" s="101" t="s">
        <v>189</v>
      </c>
    </row>
    <row r="552" ht="14.25" spans="1:11">
      <c r="A552" s="4">
        <v>561</v>
      </c>
      <c r="B552" s="4" t="s">
        <v>1090</v>
      </c>
      <c r="C552" s="4" t="s">
        <v>101</v>
      </c>
      <c r="D552" s="4" t="s">
        <v>1091</v>
      </c>
      <c r="E552" s="4" t="s">
        <v>116</v>
      </c>
      <c r="F552" s="4">
        <v>1</v>
      </c>
      <c r="G552" s="4"/>
      <c r="H552" s="116"/>
      <c r="I552" s="4" t="s">
        <v>24</v>
      </c>
      <c r="J552" s="4"/>
      <c r="K552" s="101" t="s">
        <v>189</v>
      </c>
    </row>
    <row r="553" ht="14.25" spans="1:11">
      <c r="A553" s="4">
        <v>562</v>
      </c>
      <c r="B553" s="9" t="s">
        <v>1092</v>
      </c>
      <c r="C553" s="9" t="s">
        <v>101</v>
      </c>
      <c r="D553" s="9" t="s">
        <v>1093</v>
      </c>
      <c r="E553" s="9" t="s">
        <v>116</v>
      </c>
      <c r="F553" s="9">
        <v>4</v>
      </c>
      <c r="G553" s="9"/>
      <c r="H553" s="116"/>
      <c r="I553" s="9" t="s">
        <v>794</v>
      </c>
      <c r="J553" s="9" t="str">
        <f>_xlfn.DISPIMG("ID_1B11533B1199439B9B4537E09735A883",1)</f>
        <v>=DISPIMG("ID_1B11533B1199439B9B4537E09735A883",1)</v>
      </c>
      <c r="K553" s="30" t="s">
        <v>25</v>
      </c>
    </row>
    <row r="554" ht="14.25" spans="1:11">
      <c r="A554" s="4">
        <v>563</v>
      </c>
      <c r="B554" s="9" t="s">
        <v>1094</v>
      </c>
      <c r="C554" s="9" t="s">
        <v>101</v>
      </c>
      <c r="D554" s="9" t="s">
        <v>1095</v>
      </c>
      <c r="E554" s="9" t="s">
        <v>103</v>
      </c>
      <c r="F554" s="9">
        <v>69</v>
      </c>
      <c r="G554" s="11"/>
      <c r="H554" s="116"/>
      <c r="I554" s="9" t="s">
        <v>1096</v>
      </c>
      <c r="J554" s="9"/>
      <c r="K554" s="30" t="s">
        <v>25</v>
      </c>
    </row>
    <row r="555" ht="14.25" spans="1:11">
      <c r="A555" s="4">
        <v>564</v>
      </c>
      <c r="B555" s="4" t="s">
        <v>1097</v>
      </c>
      <c r="C555" s="4" t="s">
        <v>101</v>
      </c>
      <c r="D555" s="9" t="s">
        <v>1098</v>
      </c>
      <c r="E555" s="25" t="s">
        <v>116</v>
      </c>
      <c r="F555" s="10">
        <v>20</v>
      </c>
      <c r="G555" s="10"/>
      <c r="H555" s="116"/>
      <c r="I555" s="4" t="s">
        <v>52</v>
      </c>
      <c r="J555" s="9"/>
      <c r="K555" s="101" t="s">
        <v>53</v>
      </c>
    </row>
    <row r="556" ht="42.75" spans="1:11">
      <c r="A556" s="4">
        <v>565</v>
      </c>
      <c r="B556" s="4" t="s">
        <v>1099</v>
      </c>
      <c r="C556" s="4" t="s">
        <v>101</v>
      </c>
      <c r="D556" s="9" t="s">
        <v>122</v>
      </c>
      <c r="E556" s="9" t="s">
        <v>20</v>
      </c>
      <c r="F556" s="10">
        <v>30700</v>
      </c>
      <c r="G556" s="10"/>
      <c r="H556" s="116"/>
      <c r="I556" s="9" t="s">
        <v>1100</v>
      </c>
      <c r="J556" s="9"/>
      <c r="K556" s="101" t="s">
        <v>53</v>
      </c>
    </row>
    <row r="557" ht="14.25" spans="1:11">
      <c r="A557" s="4">
        <v>566</v>
      </c>
      <c r="B557" s="4" t="s">
        <v>1101</v>
      </c>
      <c r="C557" s="4" t="s">
        <v>101</v>
      </c>
      <c r="D557" s="4" t="s">
        <v>1102</v>
      </c>
      <c r="E557" s="4" t="s">
        <v>381</v>
      </c>
      <c r="F557" s="4">
        <v>200</v>
      </c>
      <c r="G557" s="4"/>
      <c r="H557" s="116"/>
      <c r="I557" s="4" t="s">
        <v>24</v>
      </c>
      <c r="J557" s="4"/>
      <c r="K557" s="101" t="s">
        <v>43</v>
      </c>
    </row>
    <row r="558" ht="14.25" spans="1:11">
      <c r="A558" s="4">
        <v>567</v>
      </c>
      <c r="B558" s="4" t="s">
        <v>1103</v>
      </c>
      <c r="C558" s="4" t="s">
        <v>101</v>
      </c>
      <c r="D558" s="4" t="s">
        <v>1104</v>
      </c>
      <c r="E558" s="4" t="s">
        <v>20</v>
      </c>
      <c r="F558" s="4">
        <v>300</v>
      </c>
      <c r="G558" s="4"/>
      <c r="H558" s="116"/>
      <c r="I558" s="4" t="s">
        <v>24</v>
      </c>
      <c r="J558" s="4"/>
      <c r="K558" s="101" t="s">
        <v>43</v>
      </c>
    </row>
    <row r="559" ht="14.25" spans="1:11">
      <c r="A559" s="4">
        <v>568</v>
      </c>
      <c r="B559" s="15" t="s">
        <v>1105</v>
      </c>
      <c r="C559" s="15" t="s">
        <v>101</v>
      </c>
      <c r="D559" s="15" t="s">
        <v>1106</v>
      </c>
      <c r="E559" s="15" t="s">
        <v>20</v>
      </c>
      <c r="F559" s="13">
        <v>6000</v>
      </c>
      <c r="G559" s="15"/>
      <c r="H559" s="116"/>
      <c r="I559" s="15" t="s">
        <v>75</v>
      </c>
      <c r="J559" s="15"/>
      <c r="K559" s="30" t="s">
        <v>53</v>
      </c>
    </row>
    <row r="560" ht="14.25" spans="1:11">
      <c r="A560" s="4">
        <v>569</v>
      </c>
      <c r="B560" s="4" t="s">
        <v>1107</v>
      </c>
      <c r="C560" s="4" t="s">
        <v>101</v>
      </c>
      <c r="D560" s="9" t="s">
        <v>1052</v>
      </c>
      <c r="E560" s="25" t="s">
        <v>116</v>
      </c>
      <c r="F560" s="10">
        <v>20</v>
      </c>
      <c r="G560" s="10"/>
      <c r="H560" s="116"/>
      <c r="I560" s="4" t="s">
        <v>38</v>
      </c>
      <c r="J560" s="9"/>
      <c r="K560" s="101" t="s">
        <v>53</v>
      </c>
    </row>
    <row r="561" ht="28.5" spans="1:11">
      <c r="A561" s="4">
        <v>570</v>
      </c>
      <c r="B561" s="4" t="s">
        <v>1108</v>
      </c>
      <c r="C561" s="4" t="s">
        <v>101</v>
      </c>
      <c r="D561" s="4" t="s">
        <v>118</v>
      </c>
      <c r="E561" s="4" t="s">
        <v>381</v>
      </c>
      <c r="F561" s="4">
        <v>13240</v>
      </c>
      <c r="G561" s="4"/>
      <c r="H561" s="116"/>
      <c r="I561" s="9" t="s">
        <v>1109</v>
      </c>
      <c r="J561" s="9"/>
      <c r="K561" s="101" t="s">
        <v>25</v>
      </c>
    </row>
    <row r="562" ht="28.5" spans="1:11">
      <c r="A562" s="4">
        <v>571</v>
      </c>
      <c r="B562" s="4" t="s">
        <v>1108</v>
      </c>
      <c r="C562" s="4" t="s">
        <v>101</v>
      </c>
      <c r="D562" s="9" t="s">
        <v>1110</v>
      </c>
      <c r="E562" s="25" t="s">
        <v>381</v>
      </c>
      <c r="F562" s="10">
        <v>6450</v>
      </c>
      <c r="G562" s="10"/>
      <c r="H562" s="116"/>
      <c r="I562" s="9" t="s">
        <v>1111</v>
      </c>
      <c r="J562" s="9"/>
      <c r="K562" s="101" t="s">
        <v>53</v>
      </c>
    </row>
    <row r="563" ht="28.5" spans="1:11">
      <c r="A563" s="4">
        <v>572</v>
      </c>
      <c r="B563" s="4" t="s">
        <v>1108</v>
      </c>
      <c r="C563" s="4" t="s">
        <v>101</v>
      </c>
      <c r="D563" s="9" t="s">
        <v>1112</v>
      </c>
      <c r="E563" s="25" t="s">
        <v>381</v>
      </c>
      <c r="F563" s="10">
        <v>11450</v>
      </c>
      <c r="G563" s="10"/>
      <c r="H563" s="116"/>
      <c r="I563" s="9" t="s">
        <v>1113</v>
      </c>
      <c r="J563" s="9"/>
      <c r="K563" s="101" t="s">
        <v>53</v>
      </c>
    </row>
    <row r="564" ht="14.25" spans="1:11">
      <c r="A564" s="4">
        <v>573</v>
      </c>
      <c r="B564" s="4" t="s">
        <v>1108</v>
      </c>
      <c r="C564" s="4" t="s">
        <v>101</v>
      </c>
      <c r="D564" s="9" t="s">
        <v>1114</v>
      </c>
      <c r="E564" s="25" t="s">
        <v>381</v>
      </c>
      <c r="F564" s="10">
        <v>2200</v>
      </c>
      <c r="G564" s="10"/>
      <c r="H564" s="116"/>
      <c r="I564" s="4" t="s">
        <v>1115</v>
      </c>
      <c r="J564" s="9"/>
      <c r="K564" s="101" t="s">
        <v>53</v>
      </c>
    </row>
    <row r="565" ht="14.25" spans="1:11">
      <c r="A565" s="4">
        <v>574</v>
      </c>
      <c r="B565" s="4" t="s">
        <v>1108</v>
      </c>
      <c r="C565" s="4" t="s">
        <v>101</v>
      </c>
      <c r="D565" s="9" t="s">
        <v>1116</v>
      </c>
      <c r="E565" s="25" t="s">
        <v>381</v>
      </c>
      <c r="F565" s="10">
        <v>4700</v>
      </c>
      <c r="G565" s="10"/>
      <c r="H565" s="116"/>
      <c r="I565" s="4" t="s">
        <v>1117</v>
      </c>
      <c r="J565" s="9"/>
      <c r="K565" s="101" t="s">
        <v>53</v>
      </c>
    </row>
    <row r="566" ht="14.25" spans="1:11">
      <c r="A566" s="4">
        <v>575</v>
      </c>
      <c r="B566" s="9" t="s">
        <v>1108</v>
      </c>
      <c r="C566" s="9" t="s">
        <v>101</v>
      </c>
      <c r="D566" s="9" t="s">
        <v>800</v>
      </c>
      <c r="E566" s="9" t="s">
        <v>381</v>
      </c>
      <c r="F566" s="9">
        <v>780</v>
      </c>
      <c r="G566" s="15"/>
      <c r="H566" s="116"/>
      <c r="I566" s="9" t="s">
        <v>1118</v>
      </c>
      <c r="J566" s="9"/>
      <c r="K566" s="30" t="s">
        <v>25</v>
      </c>
    </row>
    <row r="567" ht="14.25" spans="1:11">
      <c r="A567" s="4">
        <v>576</v>
      </c>
      <c r="B567" s="4" t="s">
        <v>1119</v>
      </c>
      <c r="C567" s="4" t="s">
        <v>101</v>
      </c>
      <c r="D567" s="9" t="s">
        <v>1120</v>
      </c>
      <c r="E567" s="25" t="s">
        <v>20</v>
      </c>
      <c r="F567" s="10">
        <v>6</v>
      </c>
      <c r="G567" s="10"/>
      <c r="H567" s="116"/>
      <c r="I567" s="4" t="s">
        <v>68</v>
      </c>
      <c r="J567" s="9"/>
      <c r="K567" s="101" t="s">
        <v>53</v>
      </c>
    </row>
    <row r="568" ht="14.25" spans="1:11">
      <c r="A568" s="4">
        <v>577</v>
      </c>
      <c r="B568" s="15" t="s">
        <v>1121</v>
      </c>
      <c r="C568" s="15" t="s">
        <v>101</v>
      </c>
      <c r="D568" s="15" t="s">
        <v>1122</v>
      </c>
      <c r="E568" s="15" t="s">
        <v>227</v>
      </c>
      <c r="F568" s="13">
        <v>10</v>
      </c>
      <c r="G568" s="15"/>
      <c r="H568" s="116"/>
      <c r="I568" s="15" t="s">
        <v>75</v>
      </c>
      <c r="J568" s="15"/>
      <c r="K568" s="30" t="s">
        <v>53</v>
      </c>
    </row>
    <row r="569" ht="14.25" spans="1:11">
      <c r="A569" s="4">
        <v>578</v>
      </c>
      <c r="B569" s="15" t="s">
        <v>1121</v>
      </c>
      <c r="C569" s="15" t="s">
        <v>101</v>
      </c>
      <c r="D569" s="15" t="s">
        <v>1123</v>
      </c>
      <c r="E569" s="15" t="s">
        <v>227</v>
      </c>
      <c r="F569" s="13">
        <v>15</v>
      </c>
      <c r="G569" s="15"/>
      <c r="H569" s="116"/>
      <c r="I569" s="15" t="s">
        <v>75</v>
      </c>
      <c r="J569" s="15"/>
      <c r="K569" s="30" t="s">
        <v>53</v>
      </c>
    </row>
    <row r="570" ht="14.25" spans="1:11">
      <c r="A570" s="4">
        <v>579</v>
      </c>
      <c r="B570" s="9" t="s">
        <v>1124</v>
      </c>
      <c r="C570" s="9" t="s">
        <v>101</v>
      </c>
      <c r="D570" s="9" t="s">
        <v>1125</v>
      </c>
      <c r="E570" s="9" t="s">
        <v>103</v>
      </c>
      <c r="F570" s="9">
        <v>6</v>
      </c>
      <c r="G570" s="15"/>
      <c r="H570" s="116"/>
      <c r="I570" s="9" t="s">
        <v>253</v>
      </c>
      <c r="J570" s="9"/>
      <c r="K570" s="30" t="s">
        <v>53</v>
      </c>
    </row>
    <row r="571" ht="14.25" spans="1:11">
      <c r="A571" s="4">
        <v>580</v>
      </c>
      <c r="B571" s="9" t="s">
        <v>1126</v>
      </c>
      <c r="C571" s="4" t="s">
        <v>101</v>
      </c>
      <c r="D571" s="9" t="s">
        <v>1127</v>
      </c>
      <c r="E571" s="4" t="s">
        <v>103</v>
      </c>
      <c r="F571" s="4">
        <v>47</v>
      </c>
      <c r="G571" s="4"/>
      <c r="H571" s="116"/>
      <c r="I571" s="4" t="s">
        <v>1128</v>
      </c>
      <c r="J571" s="4"/>
      <c r="K571" s="101" t="s">
        <v>43</v>
      </c>
    </row>
    <row r="572" ht="14.25" spans="1:11">
      <c r="A572" s="4">
        <v>581</v>
      </c>
      <c r="B572" s="4" t="s">
        <v>1129</v>
      </c>
      <c r="C572" s="4" t="s">
        <v>101</v>
      </c>
      <c r="D572" s="4" t="s">
        <v>1130</v>
      </c>
      <c r="E572" s="4" t="s">
        <v>20</v>
      </c>
      <c r="F572" s="4">
        <v>30</v>
      </c>
      <c r="G572" s="4"/>
      <c r="H572" s="116"/>
      <c r="I572" s="4" t="s">
        <v>24</v>
      </c>
      <c r="J572" s="4"/>
      <c r="K572" s="101" t="s">
        <v>25</v>
      </c>
    </row>
    <row r="573" ht="14.25" spans="1:11">
      <c r="A573" s="4">
        <v>582</v>
      </c>
      <c r="B573" s="4" t="s">
        <v>1131</v>
      </c>
      <c r="C573" s="4" t="s">
        <v>101</v>
      </c>
      <c r="D573" s="4" t="s">
        <v>1013</v>
      </c>
      <c r="E573" s="4" t="s">
        <v>116</v>
      </c>
      <c r="F573" s="4">
        <v>2</v>
      </c>
      <c r="G573" s="4"/>
      <c r="H573" s="116"/>
      <c r="I573" s="4" t="s">
        <v>24</v>
      </c>
      <c r="J573" s="4"/>
      <c r="K573" s="101" t="s">
        <v>25</v>
      </c>
    </row>
    <row r="574" ht="14.25" spans="1:11">
      <c r="A574" s="4">
        <v>583</v>
      </c>
      <c r="B574" s="4" t="s">
        <v>1132</v>
      </c>
      <c r="C574" s="4" t="s">
        <v>101</v>
      </c>
      <c r="D574" s="4" t="s">
        <v>1133</v>
      </c>
      <c r="E574" s="4" t="s">
        <v>103</v>
      </c>
      <c r="F574" s="4">
        <v>5</v>
      </c>
      <c r="G574" s="4"/>
      <c r="H574" s="116"/>
      <c r="I574" s="4" t="s">
        <v>273</v>
      </c>
      <c r="J574" s="4"/>
      <c r="K574" s="101" t="s">
        <v>43</v>
      </c>
    </row>
    <row r="575" ht="14.25" spans="1:11">
      <c r="A575" s="4">
        <v>584</v>
      </c>
      <c r="B575" s="4" t="s">
        <v>1134</v>
      </c>
      <c r="C575" s="4" t="s">
        <v>101</v>
      </c>
      <c r="D575" s="4" t="s">
        <v>474</v>
      </c>
      <c r="E575" s="4" t="s">
        <v>103</v>
      </c>
      <c r="F575" s="4">
        <v>12</v>
      </c>
      <c r="G575" s="4"/>
      <c r="H575" s="116"/>
      <c r="I575" s="4" t="s">
        <v>1135</v>
      </c>
      <c r="J575" s="4"/>
      <c r="K575" s="101" t="s">
        <v>25</v>
      </c>
    </row>
    <row r="576" ht="14.25" spans="1:11">
      <c r="A576" s="4">
        <v>585</v>
      </c>
      <c r="B576" s="9" t="s">
        <v>1136</v>
      </c>
      <c r="C576" s="4" t="s">
        <v>101</v>
      </c>
      <c r="D576" s="9" t="s">
        <v>532</v>
      </c>
      <c r="E576" s="4" t="s">
        <v>20</v>
      </c>
      <c r="F576" s="4">
        <v>400</v>
      </c>
      <c r="G576" s="4"/>
      <c r="H576" s="116"/>
      <c r="I576" s="4" t="s">
        <v>273</v>
      </c>
      <c r="J576" s="4"/>
      <c r="K576" s="101" t="s">
        <v>43</v>
      </c>
    </row>
    <row r="577" ht="14.25" spans="1:11">
      <c r="A577" s="4">
        <v>586</v>
      </c>
      <c r="B577" s="9" t="s">
        <v>1137</v>
      </c>
      <c r="C577" s="9" t="s">
        <v>101</v>
      </c>
      <c r="D577" s="9" t="s">
        <v>1138</v>
      </c>
      <c r="E577" s="9" t="s">
        <v>116</v>
      </c>
      <c r="F577" s="9">
        <v>5</v>
      </c>
      <c r="G577" s="11"/>
      <c r="H577" s="116"/>
      <c r="I577" s="9" t="s">
        <v>148</v>
      </c>
      <c r="J577" s="11"/>
      <c r="K577" s="30" t="s">
        <v>53</v>
      </c>
    </row>
    <row r="578" ht="14.25" spans="1:11">
      <c r="A578" s="4">
        <v>587</v>
      </c>
      <c r="B578" s="4" t="s">
        <v>1139</v>
      </c>
      <c r="C578" s="4" t="s">
        <v>101</v>
      </c>
      <c r="D578" s="9" t="s">
        <v>1140</v>
      </c>
      <c r="E578" s="25" t="s">
        <v>231</v>
      </c>
      <c r="F578" s="10">
        <v>40</v>
      </c>
      <c r="G578" s="10"/>
      <c r="H578" s="116"/>
      <c r="I578" s="4" t="s">
        <v>38</v>
      </c>
      <c r="J578" s="9"/>
      <c r="K578" s="101" t="s">
        <v>53</v>
      </c>
    </row>
    <row r="579" ht="14.25" spans="1:11">
      <c r="A579" s="4">
        <v>588</v>
      </c>
      <c r="B579" s="4" t="s">
        <v>1139</v>
      </c>
      <c r="C579" s="4" t="s">
        <v>101</v>
      </c>
      <c r="D579" s="9" t="s">
        <v>1141</v>
      </c>
      <c r="E579" s="25" t="s">
        <v>116</v>
      </c>
      <c r="F579" s="10">
        <v>30</v>
      </c>
      <c r="G579" s="10"/>
      <c r="H579" s="116"/>
      <c r="I579" s="4" t="s">
        <v>38</v>
      </c>
      <c r="J579" s="9"/>
      <c r="K579" s="101" t="s">
        <v>53</v>
      </c>
    </row>
    <row r="580" ht="14.25" spans="1:11">
      <c r="A580" s="4">
        <v>589</v>
      </c>
      <c r="B580" s="4" t="s">
        <v>1142</v>
      </c>
      <c r="C580" s="4" t="s">
        <v>101</v>
      </c>
      <c r="D580" s="4" t="s">
        <v>1143</v>
      </c>
      <c r="E580" s="4" t="s">
        <v>116</v>
      </c>
      <c r="F580" s="4">
        <v>532</v>
      </c>
      <c r="G580" s="4"/>
      <c r="H580" s="116"/>
      <c r="I580" s="4" t="s">
        <v>1144</v>
      </c>
      <c r="J580" s="4"/>
      <c r="K580" s="101" t="s">
        <v>25</v>
      </c>
    </row>
    <row r="581" ht="14.25" spans="1:11">
      <c r="A581" s="4">
        <v>590</v>
      </c>
      <c r="B581" s="4" t="s">
        <v>1145</v>
      </c>
      <c r="C581" s="9" t="s">
        <v>101</v>
      </c>
      <c r="D581" s="9" t="s">
        <v>1146</v>
      </c>
      <c r="E581" s="9" t="s">
        <v>116</v>
      </c>
      <c r="F581" s="9">
        <v>15</v>
      </c>
      <c r="G581" s="9"/>
      <c r="H581" s="116"/>
      <c r="I581" s="4" t="s">
        <v>236</v>
      </c>
      <c r="J581" s="4"/>
      <c r="K581" s="30" t="s">
        <v>25</v>
      </c>
    </row>
    <row r="582" ht="14.25" spans="1:11">
      <c r="A582" s="4">
        <v>591</v>
      </c>
      <c r="B582" s="4" t="s">
        <v>1145</v>
      </c>
      <c r="C582" s="4" t="s">
        <v>101</v>
      </c>
      <c r="D582" s="9" t="s">
        <v>1147</v>
      </c>
      <c r="E582" s="117" t="s">
        <v>116</v>
      </c>
      <c r="F582" s="4">
        <v>87</v>
      </c>
      <c r="G582" s="117"/>
      <c r="H582" s="116"/>
      <c r="I582" s="4" t="s">
        <v>1148</v>
      </c>
      <c r="J582" s="4"/>
      <c r="K582" s="101" t="s">
        <v>53</v>
      </c>
    </row>
    <row r="583" ht="28.5" spans="1:11">
      <c r="A583" s="4">
        <v>592</v>
      </c>
      <c r="B583" s="4" t="s">
        <v>1145</v>
      </c>
      <c r="C583" s="4" t="s">
        <v>101</v>
      </c>
      <c r="D583" s="9" t="s">
        <v>1149</v>
      </c>
      <c r="E583" s="25" t="s">
        <v>116</v>
      </c>
      <c r="F583" s="10">
        <v>145</v>
      </c>
      <c r="G583" s="10"/>
      <c r="H583" s="116"/>
      <c r="I583" s="9" t="s">
        <v>1150</v>
      </c>
      <c r="J583" s="9"/>
      <c r="K583" s="101" t="s">
        <v>43</v>
      </c>
    </row>
    <row r="584" ht="14.25" spans="1:11">
      <c r="A584" s="4">
        <v>593</v>
      </c>
      <c r="B584" s="4" t="s">
        <v>1151</v>
      </c>
      <c r="C584" s="4" t="s">
        <v>101</v>
      </c>
      <c r="D584" s="9" t="s">
        <v>1152</v>
      </c>
      <c r="E584" s="25" t="s">
        <v>278</v>
      </c>
      <c r="F584" s="10">
        <v>60</v>
      </c>
      <c r="G584" s="10"/>
      <c r="H584" s="116"/>
      <c r="I584" s="4" t="s">
        <v>104</v>
      </c>
      <c r="J584" s="9"/>
      <c r="K584" s="101" t="s">
        <v>53</v>
      </c>
    </row>
    <row r="585" ht="14.25" spans="1:11">
      <c r="A585" s="4">
        <v>594</v>
      </c>
      <c r="B585" s="15" t="s">
        <v>1153</v>
      </c>
      <c r="C585" s="15" t="s">
        <v>101</v>
      </c>
      <c r="D585" s="15" t="s">
        <v>1154</v>
      </c>
      <c r="E585" s="15" t="s">
        <v>103</v>
      </c>
      <c r="F585" s="13">
        <v>20</v>
      </c>
      <c r="G585" s="15"/>
      <c r="H585" s="116"/>
      <c r="I585" s="15" t="s">
        <v>75</v>
      </c>
      <c r="J585" s="15"/>
      <c r="K585" s="30" t="s">
        <v>53</v>
      </c>
    </row>
    <row r="586" ht="14.25" spans="1:11">
      <c r="A586" s="4">
        <v>595</v>
      </c>
      <c r="B586" s="4" t="s">
        <v>1155</v>
      </c>
      <c r="C586" s="4" t="s">
        <v>101</v>
      </c>
      <c r="D586" s="4" t="s">
        <v>1156</v>
      </c>
      <c r="E586" s="4" t="s">
        <v>20</v>
      </c>
      <c r="F586" s="4">
        <v>40</v>
      </c>
      <c r="G586" s="4"/>
      <c r="H586" s="116"/>
      <c r="I586" s="4" t="s">
        <v>273</v>
      </c>
      <c r="J586" s="4"/>
      <c r="K586" s="101" t="s">
        <v>43</v>
      </c>
    </row>
    <row r="587" ht="14.25" spans="1:11">
      <c r="A587" s="4">
        <v>596</v>
      </c>
      <c r="B587" s="4" t="s">
        <v>1157</v>
      </c>
      <c r="C587" s="4" t="s">
        <v>101</v>
      </c>
      <c r="D587" s="9" t="s">
        <v>1158</v>
      </c>
      <c r="E587" s="25" t="s">
        <v>20</v>
      </c>
      <c r="F587" s="10">
        <v>10</v>
      </c>
      <c r="G587" s="10"/>
      <c r="H587" s="116"/>
      <c r="I587" s="4" t="s">
        <v>59</v>
      </c>
      <c r="J587" s="9"/>
      <c r="K587" s="101" t="s">
        <v>43</v>
      </c>
    </row>
    <row r="588" ht="14.25" spans="1:11">
      <c r="A588" s="4">
        <v>597</v>
      </c>
      <c r="B588" s="4" t="s">
        <v>1157</v>
      </c>
      <c r="C588" s="4" t="s">
        <v>101</v>
      </c>
      <c r="D588" s="9" t="s">
        <v>1159</v>
      </c>
      <c r="E588" s="25" t="s">
        <v>20</v>
      </c>
      <c r="F588" s="10">
        <v>24</v>
      </c>
      <c r="G588" s="10"/>
      <c r="H588" s="116"/>
      <c r="I588" s="4" t="s">
        <v>68</v>
      </c>
      <c r="J588" s="9"/>
      <c r="K588" s="101" t="s">
        <v>53</v>
      </c>
    </row>
    <row r="589" ht="14.25" spans="1:11">
      <c r="A589" s="4">
        <v>598</v>
      </c>
      <c r="B589" s="4" t="s">
        <v>1160</v>
      </c>
      <c r="C589" s="4" t="s">
        <v>101</v>
      </c>
      <c r="D589" s="9" t="s">
        <v>1161</v>
      </c>
      <c r="E589" s="25" t="s">
        <v>116</v>
      </c>
      <c r="F589" s="10">
        <v>4</v>
      </c>
      <c r="G589" s="10"/>
      <c r="H589" s="116"/>
      <c r="I589" s="4" t="s">
        <v>68</v>
      </c>
      <c r="J589" s="9"/>
      <c r="K589" s="101" t="s">
        <v>53</v>
      </c>
    </row>
    <row r="590" ht="14.25" spans="1:11">
      <c r="A590" s="4">
        <v>599</v>
      </c>
      <c r="B590" s="15" t="s">
        <v>1160</v>
      </c>
      <c r="C590" s="15" t="s">
        <v>101</v>
      </c>
      <c r="D590" s="15" t="s">
        <v>1162</v>
      </c>
      <c r="E590" s="15" t="s">
        <v>116</v>
      </c>
      <c r="F590" s="13">
        <v>10</v>
      </c>
      <c r="G590" s="15"/>
      <c r="H590" s="116"/>
      <c r="I590" s="15" t="s">
        <v>75</v>
      </c>
      <c r="J590" s="15"/>
      <c r="K590" s="30" t="s">
        <v>53</v>
      </c>
    </row>
    <row r="591" ht="14.25" spans="1:11">
      <c r="A591" s="4">
        <v>600</v>
      </c>
      <c r="B591" s="15" t="s">
        <v>1160</v>
      </c>
      <c r="C591" s="15" t="s">
        <v>101</v>
      </c>
      <c r="D591" s="15" t="s">
        <v>1163</v>
      </c>
      <c r="E591" s="15" t="s">
        <v>116</v>
      </c>
      <c r="F591" s="13">
        <v>10</v>
      </c>
      <c r="G591" s="15"/>
      <c r="H591" s="116"/>
      <c r="I591" s="15" t="s">
        <v>75</v>
      </c>
      <c r="J591" s="15"/>
      <c r="K591" s="30" t="s">
        <v>53</v>
      </c>
    </row>
    <row r="592" ht="14.25" spans="1:11">
      <c r="A592" s="4">
        <v>601</v>
      </c>
      <c r="B592" s="15" t="s">
        <v>1160</v>
      </c>
      <c r="C592" s="15" t="s">
        <v>101</v>
      </c>
      <c r="D592" s="15" t="s">
        <v>1164</v>
      </c>
      <c r="E592" s="15" t="s">
        <v>116</v>
      </c>
      <c r="F592" s="13">
        <v>10</v>
      </c>
      <c r="G592" s="15"/>
      <c r="H592" s="116"/>
      <c r="I592" s="15" t="s">
        <v>75</v>
      </c>
      <c r="J592" s="15"/>
      <c r="K592" s="30" t="s">
        <v>53</v>
      </c>
    </row>
    <row r="593" ht="14.25" spans="1:11">
      <c r="A593" s="4">
        <v>602</v>
      </c>
      <c r="B593" s="4" t="s">
        <v>1165</v>
      </c>
      <c r="C593" s="4" t="s">
        <v>101</v>
      </c>
      <c r="D593" s="9" t="s">
        <v>1166</v>
      </c>
      <c r="E593" s="25" t="s">
        <v>227</v>
      </c>
      <c r="F593" s="10">
        <v>2</v>
      </c>
      <c r="G593" s="10"/>
      <c r="H593" s="116"/>
      <c r="I593" s="4" t="s">
        <v>68</v>
      </c>
      <c r="J593" s="9"/>
      <c r="K593" s="101" t="s">
        <v>53</v>
      </c>
    </row>
    <row r="594" ht="14.25" spans="1:11">
      <c r="A594" s="4">
        <v>603</v>
      </c>
      <c r="B594" s="4" t="s">
        <v>1165</v>
      </c>
      <c r="C594" s="4" t="s">
        <v>101</v>
      </c>
      <c r="D594" s="9" t="s">
        <v>1167</v>
      </c>
      <c r="E594" s="25" t="s">
        <v>227</v>
      </c>
      <c r="F594" s="10">
        <v>24</v>
      </c>
      <c r="G594" s="10"/>
      <c r="H594" s="116"/>
      <c r="I594" s="4" t="s">
        <v>68</v>
      </c>
      <c r="J594" s="9"/>
      <c r="K594" s="101" t="s">
        <v>53</v>
      </c>
    </row>
    <row r="595" ht="14.25" spans="1:11">
      <c r="A595" s="4">
        <v>604</v>
      </c>
      <c r="B595" s="4" t="s">
        <v>1168</v>
      </c>
      <c r="C595" s="4" t="s">
        <v>101</v>
      </c>
      <c r="D595" s="9" t="s">
        <v>1169</v>
      </c>
      <c r="E595" s="25" t="s">
        <v>116</v>
      </c>
      <c r="F595" s="10">
        <v>20</v>
      </c>
      <c r="G595" s="10"/>
      <c r="H595" s="116"/>
      <c r="I595" s="4" t="s">
        <v>68</v>
      </c>
      <c r="J595" s="9"/>
      <c r="K595" s="101" t="s">
        <v>53</v>
      </c>
    </row>
    <row r="596" ht="14.25" spans="1:11">
      <c r="A596" s="4">
        <v>605</v>
      </c>
      <c r="B596" s="9" t="s">
        <v>1170</v>
      </c>
      <c r="C596" s="9" t="s">
        <v>101</v>
      </c>
      <c r="D596" s="9" t="s">
        <v>293</v>
      </c>
      <c r="E596" s="9" t="s">
        <v>292</v>
      </c>
      <c r="F596" s="9">
        <v>60</v>
      </c>
      <c r="G596" s="48"/>
      <c r="H596" s="116"/>
      <c r="I596" s="9" t="s">
        <v>128</v>
      </c>
      <c r="J596" s="9"/>
      <c r="K596" s="30" t="s">
        <v>53</v>
      </c>
    </row>
    <row r="597" ht="14.25" spans="1:11">
      <c r="A597" s="4">
        <v>606</v>
      </c>
      <c r="B597" s="4" t="s">
        <v>1171</v>
      </c>
      <c r="C597" s="4" t="s">
        <v>101</v>
      </c>
      <c r="D597" s="4" t="s">
        <v>1172</v>
      </c>
      <c r="E597" s="4" t="s">
        <v>103</v>
      </c>
      <c r="F597" s="4">
        <v>5</v>
      </c>
      <c r="G597" s="117"/>
      <c r="H597" s="116"/>
      <c r="I597" s="4" t="s">
        <v>228</v>
      </c>
      <c r="J597" s="4"/>
      <c r="K597" s="101" t="s">
        <v>25</v>
      </c>
    </row>
    <row r="598" ht="14.25" spans="1:11">
      <c r="A598" s="4">
        <v>607</v>
      </c>
      <c r="B598" s="4" t="s">
        <v>1173</v>
      </c>
      <c r="C598" s="4" t="s">
        <v>101</v>
      </c>
      <c r="D598" s="4" t="s">
        <v>1174</v>
      </c>
      <c r="E598" s="4" t="s">
        <v>507</v>
      </c>
      <c r="F598" s="4">
        <v>30</v>
      </c>
      <c r="G598" s="116"/>
      <c r="H598" s="117"/>
      <c r="I598" s="4" t="s">
        <v>128</v>
      </c>
      <c r="J598" s="4"/>
      <c r="K598" s="101" t="s">
        <v>53</v>
      </c>
    </row>
    <row r="599" ht="14.25" spans="1:11">
      <c r="A599" s="4">
        <v>608</v>
      </c>
      <c r="B599" s="4" t="s">
        <v>1175</v>
      </c>
      <c r="C599" s="4" t="s">
        <v>101</v>
      </c>
      <c r="D599" s="9" t="s">
        <v>504</v>
      </c>
      <c r="E599" s="25" t="s">
        <v>20</v>
      </c>
      <c r="F599" s="10">
        <v>10</v>
      </c>
      <c r="G599" s="10"/>
      <c r="H599" s="116"/>
      <c r="I599" s="4" t="s">
        <v>68</v>
      </c>
      <c r="J599" s="9"/>
      <c r="K599" s="101" t="s">
        <v>53</v>
      </c>
    </row>
    <row r="600" ht="14.25" spans="1:11">
      <c r="A600" s="4">
        <v>609</v>
      </c>
      <c r="B600" s="4" t="s">
        <v>1175</v>
      </c>
      <c r="C600" s="4" t="s">
        <v>101</v>
      </c>
      <c r="D600" s="9" t="s">
        <v>772</v>
      </c>
      <c r="E600" s="25" t="s">
        <v>20</v>
      </c>
      <c r="F600" s="10">
        <v>10</v>
      </c>
      <c r="G600" s="10"/>
      <c r="H600" s="116"/>
      <c r="I600" s="4" t="s">
        <v>68</v>
      </c>
      <c r="J600" s="9"/>
      <c r="K600" s="101" t="s">
        <v>53</v>
      </c>
    </row>
    <row r="601" ht="14.25" spans="1:11">
      <c r="A601" s="4">
        <v>610</v>
      </c>
      <c r="B601" s="4" t="s">
        <v>1176</v>
      </c>
      <c r="C601" s="4" t="s">
        <v>101</v>
      </c>
      <c r="D601" s="9" t="s">
        <v>102</v>
      </c>
      <c r="E601" s="25" t="s">
        <v>103</v>
      </c>
      <c r="F601" s="10">
        <v>14</v>
      </c>
      <c r="G601" s="10"/>
      <c r="H601" s="116"/>
      <c r="I601" s="4" t="s">
        <v>104</v>
      </c>
      <c r="J601" s="9"/>
      <c r="K601" s="101" t="s">
        <v>53</v>
      </c>
    </row>
    <row r="602" ht="14.25" spans="1:11">
      <c r="A602" s="4">
        <v>611</v>
      </c>
      <c r="B602" s="9" t="s">
        <v>1177</v>
      </c>
      <c r="C602" s="9" t="s">
        <v>101</v>
      </c>
      <c r="D602" s="9" t="s">
        <v>1178</v>
      </c>
      <c r="E602" s="9" t="s">
        <v>204</v>
      </c>
      <c r="F602" s="9">
        <v>1000</v>
      </c>
      <c r="G602" s="9"/>
      <c r="H602" s="116"/>
      <c r="I602" s="4" t="s">
        <v>236</v>
      </c>
      <c r="J602" s="4"/>
      <c r="K602" s="30" t="s">
        <v>25</v>
      </c>
    </row>
    <row r="603" ht="14.25" spans="1:11">
      <c r="A603" s="4">
        <v>612</v>
      </c>
      <c r="B603" s="4" t="s">
        <v>1179</v>
      </c>
      <c r="C603" s="4" t="s">
        <v>101</v>
      </c>
      <c r="D603" s="9" t="s">
        <v>1180</v>
      </c>
      <c r="E603" s="25" t="s">
        <v>23</v>
      </c>
      <c r="F603" s="10">
        <v>2</v>
      </c>
      <c r="G603" s="10"/>
      <c r="H603" s="116"/>
      <c r="I603" s="4" t="s">
        <v>68</v>
      </c>
      <c r="J603" s="9"/>
      <c r="K603" s="101" t="s">
        <v>53</v>
      </c>
    </row>
    <row r="604" ht="14.25" spans="1:11">
      <c r="A604" s="4">
        <v>613</v>
      </c>
      <c r="B604" s="9" t="s">
        <v>1181</v>
      </c>
      <c r="C604" s="9" t="s">
        <v>101</v>
      </c>
      <c r="D604" s="9" t="s">
        <v>1182</v>
      </c>
      <c r="E604" s="9" t="s">
        <v>20</v>
      </c>
      <c r="F604" s="9">
        <v>100</v>
      </c>
      <c r="G604" s="15"/>
      <c r="H604" s="116"/>
      <c r="I604" s="9" t="s">
        <v>253</v>
      </c>
      <c r="J604" s="9"/>
      <c r="K604" s="30" t="s">
        <v>53</v>
      </c>
    </row>
    <row r="605" ht="14.25" spans="1:11">
      <c r="A605" s="4">
        <v>614</v>
      </c>
      <c r="B605" s="4" t="s">
        <v>1183</v>
      </c>
      <c r="C605" s="4" t="s">
        <v>101</v>
      </c>
      <c r="D605" s="9" t="s">
        <v>1184</v>
      </c>
      <c r="E605" s="25" t="s">
        <v>20</v>
      </c>
      <c r="F605" s="10">
        <v>40</v>
      </c>
      <c r="G605" s="10"/>
      <c r="H605" s="116"/>
      <c r="I605" s="4" t="s">
        <v>59</v>
      </c>
      <c r="J605" s="9"/>
      <c r="K605" s="101" t="s">
        <v>25</v>
      </c>
    </row>
    <row r="606" ht="14.25" spans="1:11">
      <c r="A606" s="4">
        <v>615</v>
      </c>
      <c r="B606" s="4" t="s">
        <v>1185</v>
      </c>
      <c r="C606" s="4" t="s">
        <v>101</v>
      </c>
      <c r="D606" s="9" t="s">
        <v>1186</v>
      </c>
      <c r="E606" s="25" t="s">
        <v>20</v>
      </c>
      <c r="F606" s="10">
        <v>40</v>
      </c>
      <c r="G606" s="10"/>
      <c r="H606" s="116"/>
      <c r="I606" s="4" t="s">
        <v>59</v>
      </c>
      <c r="J606" s="9"/>
      <c r="K606" s="101" t="s">
        <v>25</v>
      </c>
    </row>
    <row r="607" ht="14.25" spans="1:11">
      <c r="A607" s="4">
        <v>616</v>
      </c>
      <c r="B607" s="4" t="s">
        <v>1187</v>
      </c>
      <c r="C607" s="4" t="s">
        <v>101</v>
      </c>
      <c r="D607" s="4" t="s">
        <v>1188</v>
      </c>
      <c r="E607" s="117" t="s">
        <v>477</v>
      </c>
      <c r="F607" s="4">
        <v>10</v>
      </c>
      <c r="G607" s="117"/>
      <c r="H607" s="116"/>
      <c r="I607" s="4" t="s">
        <v>16</v>
      </c>
      <c r="J607" s="4"/>
      <c r="K607" s="101" t="s">
        <v>53</v>
      </c>
    </row>
    <row r="608" ht="14.25" spans="1:11">
      <c r="A608" s="4">
        <v>617</v>
      </c>
      <c r="B608" s="4" t="s">
        <v>1187</v>
      </c>
      <c r="C608" s="4" t="s">
        <v>101</v>
      </c>
      <c r="D608" s="4" t="s">
        <v>1189</v>
      </c>
      <c r="E608" s="117" t="s">
        <v>477</v>
      </c>
      <c r="F608" s="4">
        <v>10</v>
      </c>
      <c r="G608" s="117"/>
      <c r="H608" s="116"/>
      <c r="I608" s="4" t="s">
        <v>16</v>
      </c>
      <c r="J608" s="4"/>
      <c r="K608" s="101" t="s">
        <v>53</v>
      </c>
    </row>
    <row r="609" s="112" customFormat="1" ht="14.25" spans="1:11">
      <c r="A609" s="4">
        <v>618</v>
      </c>
      <c r="B609" s="4" t="s">
        <v>1187</v>
      </c>
      <c r="C609" s="4" t="s">
        <v>101</v>
      </c>
      <c r="D609" s="4" t="s">
        <v>1190</v>
      </c>
      <c r="E609" s="117" t="s">
        <v>477</v>
      </c>
      <c r="F609" s="4">
        <v>5</v>
      </c>
      <c r="G609" s="117"/>
      <c r="H609" s="116"/>
      <c r="I609" s="4" t="s">
        <v>16</v>
      </c>
      <c r="J609" s="4"/>
      <c r="K609" s="101" t="s">
        <v>53</v>
      </c>
    </row>
    <row r="610" s="112" customFormat="1" ht="14.25" spans="1:11">
      <c r="A610" s="4">
        <v>619</v>
      </c>
      <c r="B610" s="4" t="s">
        <v>1191</v>
      </c>
      <c r="C610" s="4" t="s">
        <v>101</v>
      </c>
      <c r="D610" s="9" t="s">
        <v>1192</v>
      </c>
      <c r="E610" s="25" t="s">
        <v>103</v>
      </c>
      <c r="F610" s="10">
        <v>10</v>
      </c>
      <c r="G610" s="10"/>
      <c r="H610" s="116"/>
      <c r="I610" s="4" t="s">
        <v>59</v>
      </c>
      <c r="J610" s="9"/>
      <c r="K610" s="101" t="s">
        <v>17</v>
      </c>
    </row>
    <row r="611" s="112" customFormat="1" ht="16.95" customHeight="1" spans="1:11">
      <c r="A611" s="4">
        <v>620</v>
      </c>
      <c r="B611" s="4" t="s">
        <v>1193</v>
      </c>
      <c r="C611" s="4" t="s">
        <v>101</v>
      </c>
      <c r="D611" s="9" t="s">
        <v>1194</v>
      </c>
      <c r="E611" s="25" t="s">
        <v>1195</v>
      </c>
      <c r="F611" s="10">
        <v>2</v>
      </c>
      <c r="G611" s="10"/>
      <c r="H611" s="116"/>
      <c r="I611" s="4" t="s">
        <v>38</v>
      </c>
      <c r="J611" s="9"/>
      <c r="K611" s="101" t="s">
        <v>53</v>
      </c>
    </row>
    <row r="612" ht="14.25" spans="1:11">
      <c r="A612" s="4">
        <v>621</v>
      </c>
      <c r="B612" s="4" t="s">
        <v>1196</v>
      </c>
      <c r="C612" s="4" t="s">
        <v>101</v>
      </c>
      <c r="D612" s="9" t="s">
        <v>1197</v>
      </c>
      <c r="E612" s="25" t="s">
        <v>392</v>
      </c>
      <c r="F612" s="10">
        <v>20</v>
      </c>
      <c r="G612" s="10"/>
      <c r="H612" s="116"/>
      <c r="I612" s="4" t="s">
        <v>38</v>
      </c>
      <c r="J612" s="9"/>
      <c r="K612" s="101" t="s">
        <v>43</v>
      </c>
    </row>
    <row r="613" ht="14.25" spans="1:11">
      <c r="A613" s="4">
        <v>622</v>
      </c>
      <c r="B613" s="4" t="s">
        <v>1198</v>
      </c>
      <c r="C613" s="4" t="s">
        <v>101</v>
      </c>
      <c r="D613" s="9" t="s">
        <v>1199</v>
      </c>
      <c r="E613" s="25" t="s">
        <v>116</v>
      </c>
      <c r="F613" s="10">
        <v>10</v>
      </c>
      <c r="G613" s="10"/>
      <c r="H613" s="116"/>
      <c r="I613" s="4" t="s">
        <v>38</v>
      </c>
      <c r="J613" s="9"/>
      <c r="K613" s="101" t="s">
        <v>43</v>
      </c>
    </row>
    <row r="614" ht="14.25" spans="1:11">
      <c r="A614" s="4">
        <v>623</v>
      </c>
      <c r="B614" s="4" t="s">
        <v>1200</v>
      </c>
      <c r="C614" s="4" t="s">
        <v>101</v>
      </c>
      <c r="D614" s="4" t="s">
        <v>1201</v>
      </c>
      <c r="E614" s="4" t="s">
        <v>507</v>
      </c>
      <c r="F614" s="4">
        <v>8</v>
      </c>
      <c r="G614" s="4"/>
      <c r="H614" s="116"/>
      <c r="I614" s="4" t="s">
        <v>273</v>
      </c>
      <c r="J614" s="4"/>
      <c r="K614" s="101" t="s">
        <v>43</v>
      </c>
    </row>
    <row r="615" ht="14.25" spans="1:11">
      <c r="A615" s="4">
        <v>624</v>
      </c>
      <c r="B615" s="4" t="s">
        <v>1202</v>
      </c>
      <c r="C615" s="4" t="s">
        <v>101</v>
      </c>
      <c r="D615" s="9" t="s">
        <v>1203</v>
      </c>
      <c r="E615" s="25" t="s">
        <v>227</v>
      </c>
      <c r="F615" s="10">
        <v>30</v>
      </c>
      <c r="G615" s="10"/>
      <c r="H615" s="116"/>
      <c r="I615" s="4" t="s">
        <v>52</v>
      </c>
      <c r="J615" s="9"/>
      <c r="K615" s="101" t="s">
        <v>53</v>
      </c>
    </row>
    <row r="616" ht="14.25" spans="1:11">
      <c r="A616" s="4">
        <v>625</v>
      </c>
      <c r="B616" s="4" t="s">
        <v>1202</v>
      </c>
      <c r="C616" s="4" t="s">
        <v>101</v>
      </c>
      <c r="D616" s="9" t="s">
        <v>1204</v>
      </c>
      <c r="E616" s="25" t="s">
        <v>227</v>
      </c>
      <c r="F616" s="10">
        <v>30</v>
      </c>
      <c r="G616" s="10"/>
      <c r="H616" s="116"/>
      <c r="I616" s="4" t="s">
        <v>52</v>
      </c>
      <c r="J616" s="9"/>
      <c r="K616" s="101" t="s">
        <v>53</v>
      </c>
    </row>
    <row r="617" ht="14.25" spans="1:11">
      <c r="A617" s="4">
        <v>626</v>
      </c>
      <c r="B617" s="4" t="s">
        <v>1205</v>
      </c>
      <c r="C617" s="4" t="s">
        <v>101</v>
      </c>
      <c r="D617" s="4" t="s">
        <v>1206</v>
      </c>
      <c r="E617" s="4" t="s">
        <v>116</v>
      </c>
      <c r="F617" s="4">
        <v>6</v>
      </c>
      <c r="G617" s="4"/>
      <c r="H617" s="116"/>
      <c r="I617" s="4" t="s">
        <v>24</v>
      </c>
      <c r="J617" s="4"/>
      <c r="K617" s="101" t="s">
        <v>25</v>
      </c>
    </row>
    <row r="618" ht="14.25" spans="1:11">
      <c r="A618" s="4">
        <v>627</v>
      </c>
      <c r="B618" s="4" t="s">
        <v>1207</v>
      </c>
      <c r="C618" s="4" t="s">
        <v>101</v>
      </c>
      <c r="D618" s="4" t="s">
        <v>380</v>
      </c>
      <c r="E618" s="4" t="s">
        <v>252</v>
      </c>
      <c r="F618" s="4">
        <v>2000</v>
      </c>
      <c r="G618" s="4"/>
      <c r="H618" s="116"/>
      <c r="I618" s="4" t="s">
        <v>273</v>
      </c>
      <c r="J618" s="4"/>
      <c r="K618" s="101" t="s">
        <v>43</v>
      </c>
    </row>
    <row r="619" ht="14.25" spans="1:11">
      <c r="A619" s="4">
        <v>628</v>
      </c>
      <c r="B619" s="4" t="s">
        <v>1208</v>
      </c>
      <c r="C619" s="4" t="s">
        <v>101</v>
      </c>
      <c r="D619" s="9" t="s">
        <v>1209</v>
      </c>
      <c r="E619" s="25" t="s">
        <v>252</v>
      </c>
      <c r="F619" s="10">
        <v>8</v>
      </c>
      <c r="G619" s="10"/>
      <c r="H619" s="116"/>
      <c r="I619" s="4" t="s">
        <v>38</v>
      </c>
      <c r="J619" s="9"/>
      <c r="K619" s="101" t="s">
        <v>35</v>
      </c>
    </row>
    <row r="620" ht="28.5" spans="1:11">
      <c r="A620" s="4">
        <v>629</v>
      </c>
      <c r="B620" s="119" t="s">
        <v>1210</v>
      </c>
      <c r="C620" s="119" t="s">
        <v>288</v>
      </c>
      <c r="D620" s="119" t="s">
        <v>1211</v>
      </c>
      <c r="E620" s="119" t="s">
        <v>20</v>
      </c>
      <c r="F620" s="119">
        <v>1</v>
      </c>
      <c r="G620" s="119"/>
      <c r="H620" s="116"/>
      <c r="I620" s="119" t="s">
        <v>38</v>
      </c>
      <c r="J620" s="119"/>
      <c r="K620" s="119">
        <v>1</v>
      </c>
    </row>
    <row r="621" ht="14.25" spans="1:11">
      <c r="A621" s="4">
        <v>630</v>
      </c>
      <c r="B621" s="4" t="s">
        <v>1212</v>
      </c>
      <c r="C621" s="4" t="s">
        <v>101</v>
      </c>
      <c r="D621" s="4" t="s">
        <v>1213</v>
      </c>
      <c r="E621" s="4" t="s">
        <v>20</v>
      </c>
      <c r="F621" s="4">
        <v>50</v>
      </c>
      <c r="G621" s="4"/>
      <c r="H621" s="116"/>
      <c r="I621" s="4" t="s">
        <v>273</v>
      </c>
      <c r="J621" s="4"/>
      <c r="K621" s="101" t="s">
        <v>43</v>
      </c>
    </row>
    <row r="622" ht="14.25" spans="1:11">
      <c r="A622" s="4">
        <v>631</v>
      </c>
      <c r="B622" s="9" t="s">
        <v>1214</v>
      </c>
      <c r="C622" s="9" t="s">
        <v>101</v>
      </c>
      <c r="D622" s="9" t="s">
        <v>1215</v>
      </c>
      <c r="E622" s="9" t="s">
        <v>292</v>
      </c>
      <c r="F622" s="9">
        <v>20</v>
      </c>
      <c r="G622" s="48"/>
      <c r="H622" s="116"/>
      <c r="I622" s="9" t="s">
        <v>128</v>
      </c>
      <c r="J622" s="9"/>
      <c r="K622" s="30" t="s">
        <v>53</v>
      </c>
    </row>
    <row r="623" ht="14.25" spans="1:11">
      <c r="A623" s="4">
        <v>632</v>
      </c>
      <c r="B623" s="9" t="s">
        <v>1214</v>
      </c>
      <c r="C623" s="9" t="s">
        <v>101</v>
      </c>
      <c r="D623" s="9" t="s">
        <v>1216</v>
      </c>
      <c r="E623" s="9" t="s">
        <v>292</v>
      </c>
      <c r="F623" s="9">
        <v>12</v>
      </c>
      <c r="G623" s="48"/>
      <c r="H623" s="116"/>
      <c r="I623" s="9" t="s">
        <v>1217</v>
      </c>
      <c r="J623" s="9"/>
      <c r="K623" s="30" t="s">
        <v>53</v>
      </c>
    </row>
    <row r="624" ht="14.25" spans="1:11">
      <c r="A624" s="4">
        <v>633</v>
      </c>
      <c r="B624" s="4" t="s">
        <v>1214</v>
      </c>
      <c r="C624" s="4" t="s">
        <v>101</v>
      </c>
      <c r="D624" s="9" t="s">
        <v>1218</v>
      </c>
      <c r="E624" s="25" t="s">
        <v>292</v>
      </c>
      <c r="F624" s="10">
        <v>6</v>
      </c>
      <c r="G624" s="48"/>
      <c r="H624" s="116"/>
      <c r="I624" s="4" t="s">
        <v>1219</v>
      </c>
      <c r="J624" s="9"/>
      <c r="K624" s="101" t="s">
        <v>76</v>
      </c>
    </row>
    <row r="625" ht="14.25" spans="1:11">
      <c r="A625" s="4">
        <v>634</v>
      </c>
      <c r="B625" s="4" t="s">
        <v>1214</v>
      </c>
      <c r="C625" s="4" t="s">
        <v>101</v>
      </c>
      <c r="D625" s="9" t="s">
        <v>1220</v>
      </c>
      <c r="E625" s="25" t="s">
        <v>292</v>
      </c>
      <c r="F625" s="10">
        <v>5</v>
      </c>
      <c r="G625" s="48"/>
      <c r="H625" s="116"/>
      <c r="I625" s="4" t="s">
        <v>38</v>
      </c>
      <c r="J625" s="9"/>
      <c r="K625" s="101" t="s">
        <v>76</v>
      </c>
    </row>
    <row r="626" ht="14.25" spans="1:11">
      <c r="A626" s="4">
        <v>635</v>
      </c>
      <c r="B626" s="4" t="s">
        <v>1214</v>
      </c>
      <c r="C626" s="4" t="s">
        <v>101</v>
      </c>
      <c r="D626" s="9" t="s">
        <v>1221</v>
      </c>
      <c r="E626" s="25" t="s">
        <v>116</v>
      </c>
      <c r="F626" s="10">
        <v>5</v>
      </c>
      <c r="G626" s="48"/>
      <c r="H626" s="116"/>
      <c r="I626" s="4" t="s">
        <v>59</v>
      </c>
      <c r="J626" s="9"/>
      <c r="K626" s="101" t="s">
        <v>43</v>
      </c>
    </row>
    <row r="627" ht="14.25" spans="1:11">
      <c r="A627" s="4">
        <v>636</v>
      </c>
      <c r="B627" s="4" t="s">
        <v>1214</v>
      </c>
      <c r="C627" s="4" t="s">
        <v>101</v>
      </c>
      <c r="D627" s="9" t="s">
        <v>1222</v>
      </c>
      <c r="E627" s="25" t="s">
        <v>116</v>
      </c>
      <c r="F627" s="10">
        <v>5</v>
      </c>
      <c r="G627" s="48"/>
      <c r="H627" s="116"/>
      <c r="I627" s="4" t="s">
        <v>59</v>
      </c>
      <c r="J627" s="9"/>
      <c r="K627" s="101" t="s">
        <v>43</v>
      </c>
    </row>
    <row r="628" ht="14.25" spans="1:11">
      <c r="A628" s="4">
        <v>637</v>
      </c>
      <c r="B628" s="4" t="s">
        <v>1214</v>
      </c>
      <c r="C628" s="4" t="s">
        <v>101</v>
      </c>
      <c r="D628" s="9" t="s">
        <v>1223</v>
      </c>
      <c r="E628" s="25" t="s">
        <v>292</v>
      </c>
      <c r="F628" s="10">
        <v>3</v>
      </c>
      <c r="G628" s="48"/>
      <c r="H628" s="116"/>
      <c r="I628" s="4" t="s">
        <v>104</v>
      </c>
      <c r="J628" s="9"/>
      <c r="K628" s="101" t="s">
        <v>53</v>
      </c>
    </row>
    <row r="629" ht="14.25" spans="1:11">
      <c r="A629" s="4">
        <v>638</v>
      </c>
      <c r="B629" s="9" t="s">
        <v>1214</v>
      </c>
      <c r="C629" s="9" t="s">
        <v>101</v>
      </c>
      <c r="D629" s="9" t="s">
        <v>1224</v>
      </c>
      <c r="E629" s="9" t="s">
        <v>292</v>
      </c>
      <c r="F629" s="9">
        <v>21</v>
      </c>
      <c r="G629" s="48"/>
      <c r="H629" s="116"/>
      <c r="I629" s="9" t="s">
        <v>1225</v>
      </c>
      <c r="J629" s="11"/>
      <c r="K629" s="30" t="s">
        <v>53</v>
      </c>
    </row>
    <row r="630" ht="14.25" spans="1:11">
      <c r="A630" s="4">
        <v>639</v>
      </c>
      <c r="B630" s="4" t="s">
        <v>1226</v>
      </c>
      <c r="C630" s="4" t="s">
        <v>101</v>
      </c>
      <c r="D630" s="9" t="s">
        <v>1227</v>
      </c>
      <c r="E630" s="25" t="s">
        <v>20</v>
      </c>
      <c r="F630" s="10">
        <v>40</v>
      </c>
      <c r="G630" s="10"/>
      <c r="H630" s="116"/>
      <c r="I630" s="4" t="s">
        <v>38</v>
      </c>
      <c r="J630" s="9"/>
      <c r="K630" s="101" t="s">
        <v>25</v>
      </c>
    </row>
    <row r="631" ht="14.25" spans="1:11">
      <c r="A631" s="4">
        <v>640</v>
      </c>
      <c r="B631" s="4" t="s">
        <v>1228</v>
      </c>
      <c r="C631" s="4" t="s">
        <v>101</v>
      </c>
      <c r="D631" s="9" t="s">
        <v>1229</v>
      </c>
      <c r="E631" s="25" t="s">
        <v>227</v>
      </c>
      <c r="F631" s="10">
        <v>30</v>
      </c>
      <c r="G631" s="10"/>
      <c r="H631" s="116"/>
      <c r="I631" s="4" t="s">
        <v>52</v>
      </c>
      <c r="J631" s="9"/>
      <c r="K631" s="101" t="s">
        <v>53</v>
      </c>
    </row>
    <row r="632" ht="14.25" spans="1:11">
      <c r="A632" s="4">
        <v>641</v>
      </c>
      <c r="B632" s="4" t="s">
        <v>1230</v>
      </c>
      <c r="C632" s="4" t="s">
        <v>101</v>
      </c>
      <c r="D632" s="9" t="s">
        <v>623</v>
      </c>
      <c r="E632" s="25" t="s">
        <v>227</v>
      </c>
      <c r="F632" s="10">
        <v>30</v>
      </c>
      <c r="G632" s="10"/>
      <c r="H632" s="116"/>
      <c r="I632" s="4" t="s">
        <v>52</v>
      </c>
      <c r="J632" s="9"/>
      <c r="K632" s="101" t="s">
        <v>53</v>
      </c>
    </row>
    <row r="633" ht="14.25" spans="1:11">
      <c r="A633" s="4">
        <v>642</v>
      </c>
      <c r="B633" s="4" t="s">
        <v>1231</v>
      </c>
      <c r="C633" s="4" t="s">
        <v>101</v>
      </c>
      <c r="D633" s="9" t="s">
        <v>1232</v>
      </c>
      <c r="E633" s="25" t="s">
        <v>116</v>
      </c>
      <c r="F633" s="10">
        <v>20</v>
      </c>
      <c r="G633" s="10"/>
      <c r="H633" s="116"/>
      <c r="I633" s="4" t="s">
        <v>68</v>
      </c>
      <c r="J633" s="9"/>
      <c r="K633" s="101" t="s">
        <v>53</v>
      </c>
    </row>
    <row r="634" ht="14.25" spans="1:11">
      <c r="A634" s="4">
        <v>643</v>
      </c>
      <c r="B634" s="4" t="s">
        <v>1233</v>
      </c>
      <c r="C634" s="4" t="s">
        <v>101</v>
      </c>
      <c r="D634" s="4" t="s">
        <v>1234</v>
      </c>
      <c r="E634" s="4" t="s">
        <v>278</v>
      </c>
      <c r="F634" s="4">
        <v>25</v>
      </c>
      <c r="G634" s="4"/>
      <c r="H634" s="4"/>
      <c r="I634" s="4" t="s">
        <v>273</v>
      </c>
      <c r="J634" s="4"/>
      <c r="K634" s="101" t="s">
        <v>43</v>
      </c>
    </row>
    <row r="635" s="113" customFormat="1" ht="14.25" spans="1:11">
      <c r="A635" s="4">
        <v>644</v>
      </c>
      <c r="B635" s="125" t="s">
        <v>1235</v>
      </c>
      <c r="C635" s="4" t="s">
        <v>101</v>
      </c>
      <c r="D635" s="125"/>
      <c r="E635" s="125" t="s">
        <v>211</v>
      </c>
      <c r="F635" s="125">
        <v>1</v>
      </c>
      <c r="G635" s="125"/>
      <c r="H635" s="125"/>
      <c r="I635" s="125" t="s">
        <v>96</v>
      </c>
      <c r="J635" s="125"/>
      <c r="K635" s="125"/>
    </row>
    <row r="636" s="113" customFormat="1" ht="14.25" spans="1:11">
      <c r="A636" s="4">
        <v>645</v>
      </c>
      <c r="B636" s="125" t="s">
        <v>1236</v>
      </c>
      <c r="C636" s="4" t="s">
        <v>101</v>
      </c>
      <c r="D636" s="125"/>
      <c r="E636" s="125" t="s">
        <v>510</v>
      </c>
      <c r="F636" s="125">
        <v>30</v>
      </c>
      <c r="G636" s="125"/>
      <c r="H636" s="125"/>
      <c r="I636" s="125" t="s">
        <v>96</v>
      </c>
      <c r="J636" s="125"/>
      <c r="K636" s="125"/>
    </row>
    <row r="637" s="113" customFormat="1" ht="14.25" spans="1:11">
      <c r="A637" s="4">
        <v>646</v>
      </c>
      <c r="B637" s="125" t="s">
        <v>1237</v>
      </c>
      <c r="C637" s="4" t="s">
        <v>101</v>
      </c>
      <c r="D637" s="125"/>
      <c r="E637" s="125" t="s">
        <v>127</v>
      </c>
      <c r="F637" s="125">
        <v>20</v>
      </c>
      <c r="G637" s="125"/>
      <c r="H637" s="125"/>
      <c r="I637" s="125" t="s">
        <v>96</v>
      </c>
      <c r="J637" s="125"/>
      <c r="K637" s="125"/>
    </row>
    <row r="638" s="113" customFormat="1" ht="14.25" spans="1:11">
      <c r="A638" s="4">
        <v>647</v>
      </c>
      <c r="B638" s="125" t="s">
        <v>1238</v>
      </c>
      <c r="C638" s="4" t="s">
        <v>101</v>
      </c>
      <c r="D638" s="125"/>
      <c r="E638" s="125" t="s">
        <v>127</v>
      </c>
      <c r="F638" s="125">
        <v>120</v>
      </c>
      <c r="G638" s="125"/>
      <c r="H638" s="125"/>
      <c r="I638" s="125" t="s">
        <v>96</v>
      </c>
      <c r="J638" s="125"/>
      <c r="K638" s="125"/>
    </row>
    <row r="639" s="113" customFormat="1" ht="18.75" spans="1:11">
      <c r="A639" s="4">
        <v>648</v>
      </c>
      <c r="B639" s="129" t="s">
        <v>1239</v>
      </c>
      <c r="C639" s="4" t="s">
        <v>101</v>
      </c>
      <c r="D639" s="125"/>
      <c r="E639" s="125" t="s">
        <v>392</v>
      </c>
      <c r="F639" s="125">
        <v>6</v>
      </c>
      <c r="G639" s="125"/>
      <c r="H639" s="125"/>
      <c r="I639" s="125" t="s">
        <v>96</v>
      </c>
      <c r="J639" s="125"/>
      <c r="K639" s="125"/>
    </row>
    <row r="640" s="113" customFormat="1" ht="18.75" spans="1:11">
      <c r="A640" s="4">
        <v>649</v>
      </c>
      <c r="B640" s="129" t="s">
        <v>1240</v>
      </c>
      <c r="C640" s="4" t="s">
        <v>101</v>
      </c>
      <c r="D640" s="125"/>
      <c r="E640" s="125" t="s">
        <v>1241</v>
      </c>
      <c r="F640" s="125">
        <v>1</v>
      </c>
      <c r="G640" s="125"/>
      <c r="H640" s="125"/>
      <c r="I640" s="125" t="s">
        <v>96</v>
      </c>
      <c r="J640" s="125"/>
      <c r="K640" s="125"/>
    </row>
    <row r="641" s="113" customFormat="1" ht="18.75" spans="1:11">
      <c r="A641" s="4">
        <v>650</v>
      </c>
      <c r="B641" s="129" t="s">
        <v>1242</v>
      </c>
      <c r="C641" s="4" t="s">
        <v>101</v>
      </c>
      <c r="D641" s="125"/>
      <c r="E641" s="125" t="s">
        <v>20</v>
      </c>
      <c r="F641" s="125">
        <v>20</v>
      </c>
      <c r="G641" s="125"/>
      <c r="H641" s="125"/>
      <c r="I641" s="125" t="s">
        <v>96</v>
      </c>
      <c r="J641" s="125"/>
      <c r="K641" s="125"/>
    </row>
    <row r="642" s="113" customFormat="1" ht="18.75" spans="1:11">
      <c r="A642" s="4">
        <v>651</v>
      </c>
      <c r="B642" s="129" t="s">
        <v>1243</v>
      </c>
      <c r="C642" s="4" t="s">
        <v>101</v>
      </c>
      <c r="D642" s="125"/>
      <c r="E642" s="125" t="s">
        <v>20</v>
      </c>
      <c r="F642" s="125">
        <v>20</v>
      </c>
      <c r="G642" s="125"/>
      <c r="H642" s="125"/>
      <c r="I642" s="125" t="s">
        <v>96</v>
      </c>
      <c r="J642" s="125"/>
      <c r="K642" s="125"/>
    </row>
    <row r="643" s="113" customFormat="1" ht="18.75" spans="1:11">
      <c r="A643" s="4">
        <v>652</v>
      </c>
      <c r="B643" s="129" t="s">
        <v>1244</v>
      </c>
      <c r="C643" s="4" t="s">
        <v>101</v>
      </c>
      <c r="D643" s="125"/>
      <c r="E643" s="125" t="s">
        <v>103</v>
      </c>
      <c r="F643" s="125">
        <v>20</v>
      </c>
      <c r="G643" s="125"/>
      <c r="H643" s="125"/>
      <c r="I643" s="125" t="s">
        <v>96</v>
      </c>
      <c r="J643" s="125"/>
      <c r="K643" s="125"/>
    </row>
    <row r="644" s="113" customFormat="1" ht="18.75" spans="1:11">
      <c r="A644" s="4">
        <v>653</v>
      </c>
      <c r="B644" s="129" t="s">
        <v>1245</v>
      </c>
      <c r="C644" s="4" t="s">
        <v>101</v>
      </c>
      <c r="D644" s="125"/>
      <c r="E644" s="125" t="s">
        <v>103</v>
      </c>
      <c r="F644" s="125">
        <v>20</v>
      </c>
      <c r="G644" s="125"/>
      <c r="H644" s="125"/>
      <c r="I644" s="125" t="s">
        <v>96</v>
      </c>
      <c r="J644" s="125"/>
      <c r="K644" s="125"/>
    </row>
    <row r="645" s="1" customFormat="1" ht="14.25" spans="1:11">
      <c r="A645" s="4">
        <v>654</v>
      </c>
      <c r="B645" s="5" t="s">
        <v>1246</v>
      </c>
      <c r="C645" s="5" t="s">
        <v>91</v>
      </c>
      <c r="D645" s="5" t="s">
        <v>1247</v>
      </c>
      <c r="E645" s="5" t="s">
        <v>103</v>
      </c>
      <c r="F645" s="5">
        <v>80</v>
      </c>
      <c r="G645" s="5"/>
      <c r="H645" s="20"/>
      <c r="I645" s="3" t="s">
        <v>236</v>
      </c>
      <c r="J645" s="3"/>
      <c r="K645" s="28" t="s">
        <v>25</v>
      </c>
    </row>
    <row r="646" s="1" customFormat="1" ht="14.25" spans="1:11">
      <c r="A646" s="4">
        <v>655</v>
      </c>
      <c r="B646" s="9" t="s">
        <v>1248</v>
      </c>
      <c r="C646" s="9" t="s">
        <v>91</v>
      </c>
      <c r="D646" s="9" t="s">
        <v>1249</v>
      </c>
      <c r="E646" s="9" t="s">
        <v>539</v>
      </c>
      <c r="F646" s="9">
        <v>400</v>
      </c>
      <c r="G646" s="11"/>
      <c r="H646" s="20"/>
      <c r="I646" s="9" t="s">
        <v>128</v>
      </c>
      <c r="J646" s="9"/>
      <c r="K646" s="30" t="s">
        <v>76</v>
      </c>
    </row>
    <row r="647" s="1" customFormat="1" ht="14.25" spans="1:11">
      <c r="A647" s="4">
        <v>656</v>
      </c>
      <c r="B647" s="3" t="s">
        <v>1250</v>
      </c>
      <c r="C647" s="3" t="s">
        <v>91</v>
      </c>
      <c r="D647" s="3" t="s">
        <v>1251</v>
      </c>
      <c r="E647" s="3" t="s">
        <v>20</v>
      </c>
      <c r="F647" s="3">
        <v>1</v>
      </c>
      <c r="G647" s="3"/>
      <c r="H647" s="20"/>
      <c r="I647" s="3" t="s">
        <v>273</v>
      </c>
      <c r="J647" s="3"/>
      <c r="K647" s="28" t="s">
        <v>43</v>
      </c>
    </row>
    <row r="648" s="1" customFormat="1" ht="14.25" spans="1:11">
      <c r="A648" s="4">
        <v>657</v>
      </c>
      <c r="B648" s="3" t="s">
        <v>1252</v>
      </c>
      <c r="C648" s="3" t="s">
        <v>91</v>
      </c>
      <c r="D648" s="5" t="s">
        <v>1253</v>
      </c>
      <c r="E648" s="3" t="s">
        <v>392</v>
      </c>
      <c r="F648" s="3">
        <v>8</v>
      </c>
      <c r="G648" s="3"/>
      <c r="H648" s="20"/>
      <c r="I648" s="3" t="s">
        <v>273</v>
      </c>
      <c r="J648" s="3"/>
      <c r="K648" s="28" t="s">
        <v>43</v>
      </c>
    </row>
    <row r="649" s="1" customFormat="1" ht="14.25" spans="1:11">
      <c r="A649" s="4">
        <v>658</v>
      </c>
      <c r="B649" s="23" t="s">
        <v>1254</v>
      </c>
      <c r="C649" s="23" t="s">
        <v>91</v>
      </c>
      <c r="D649" s="23" t="s">
        <v>1255</v>
      </c>
      <c r="E649" s="23" t="s">
        <v>20</v>
      </c>
      <c r="F649" s="23">
        <v>30</v>
      </c>
      <c r="G649" s="44"/>
      <c r="H649" s="20"/>
      <c r="I649" s="23" t="s">
        <v>253</v>
      </c>
      <c r="J649" s="23" t="str">
        <f>_xlfn.DISPIMG("ID_7F1A32B29B9145A881549F0BE8B4E0EA",1)</f>
        <v>=DISPIMG("ID_7F1A32B29B9145A881549F0BE8B4E0EA",1)</v>
      </c>
      <c r="K649" s="37" t="s">
        <v>53</v>
      </c>
    </row>
    <row r="650" s="1" customFormat="1" ht="14.25" spans="1:11">
      <c r="A650" s="4">
        <v>659</v>
      </c>
      <c r="B650" s="39" t="s">
        <v>1256</v>
      </c>
      <c r="C650" s="3" t="s">
        <v>91</v>
      </c>
      <c r="D650" s="3" t="s">
        <v>1257</v>
      </c>
      <c r="E650" s="20" t="s">
        <v>227</v>
      </c>
      <c r="F650" s="3">
        <v>20</v>
      </c>
      <c r="G650" s="47"/>
      <c r="H650" s="20"/>
      <c r="I650" s="3" t="s">
        <v>128</v>
      </c>
      <c r="J650" s="3"/>
      <c r="K650" s="28" t="s">
        <v>53</v>
      </c>
    </row>
    <row r="651" s="1" customFormat="1" ht="14.25" spans="1:11">
      <c r="A651" s="4">
        <v>660</v>
      </c>
      <c r="B651" s="23" t="s">
        <v>1258</v>
      </c>
      <c r="C651" s="23" t="s">
        <v>91</v>
      </c>
      <c r="D651" s="23" t="s">
        <v>1259</v>
      </c>
      <c r="E651" s="23" t="s">
        <v>20</v>
      </c>
      <c r="F651" s="23">
        <v>30</v>
      </c>
      <c r="G651" s="44"/>
      <c r="H651" s="20"/>
      <c r="I651" s="23" t="s">
        <v>253</v>
      </c>
      <c r="J651" s="23"/>
      <c r="K651" s="46" t="s">
        <v>53</v>
      </c>
    </row>
    <row r="652" s="1" customFormat="1" ht="14.25" spans="1:11">
      <c r="A652" s="4">
        <v>661</v>
      </c>
      <c r="B652" s="3" t="s">
        <v>1260</v>
      </c>
      <c r="C652" s="3" t="s">
        <v>91</v>
      </c>
      <c r="D652" s="5" t="s">
        <v>1261</v>
      </c>
      <c r="E652" s="6" t="s">
        <v>188</v>
      </c>
      <c r="F652" s="7">
        <v>8</v>
      </c>
      <c r="G652" s="7"/>
      <c r="H652" s="20"/>
      <c r="I652" s="3" t="s">
        <v>99</v>
      </c>
      <c r="J652" s="5"/>
      <c r="K652" s="28" t="s">
        <v>53</v>
      </c>
    </row>
    <row r="653" s="1" customFormat="1" ht="14.25" spans="1:11">
      <c r="A653" s="4">
        <v>662</v>
      </c>
      <c r="B653" s="9" t="s">
        <v>1262</v>
      </c>
      <c r="C653" s="9" t="s">
        <v>91</v>
      </c>
      <c r="D653" s="9" t="s">
        <v>1263</v>
      </c>
      <c r="E653" s="9" t="s">
        <v>20</v>
      </c>
      <c r="F653" s="9">
        <v>40</v>
      </c>
      <c r="G653" s="48"/>
      <c r="H653" s="20"/>
      <c r="I653" s="9" t="s">
        <v>128</v>
      </c>
      <c r="J653" s="9"/>
      <c r="K653" s="30" t="s">
        <v>53</v>
      </c>
    </row>
    <row r="654" s="1" customFormat="1" ht="14.25" spans="1:11">
      <c r="A654" s="4">
        <v>663</v>
      </c>
      <c r="B654" s="5" t="s">
        <v>1264</v>
      </c>
      <c r="C654" s="5" t="s">
        <v>91</v>
      </c>
      <c r="D654" s="5" t="s">
        <v>1265</v>
      </c>
      <c r="E654" s="9" t="s">
        <v>20</v>
      </c>
      <c r="F654" s="43">
        <v>10</v>
      </c>
      <c r="G654" s="40"/>
      <c r="H654" s="20"/>
      <c r="I654" s="5" t="s">
        <v>648</v>
      </c>
      <c r="J654" s="3"/>
      <c r="K654" s="28" t="s">
        <v>35</v>
      </c>
    </row>
    <row r="655" s="1" customFormat="1" ht="42.75" spans="1:11">
      <c r="A655" s="4">
        <v>664</v>
      </c>
      <c r="B655" s="3" t="s">
        <v>1266</v>
      </c>
      <c r="C655" s="3" t="s">
        <v>91</v>
      </c>
      <c r="D655" s="5" t="s">
        <v>1267</v>
      </c>
      <c r="E655" s="3" t="s">
        <v>20</v>
      </c>
      <c r="F655" s="3">
        <v>6</v>
      </c>
      <c r="G655" s="3"/>
      <c r="H655" s="20"/>
      <c r="I655" s="5" t="s">
        <v>279</v>
      </c>
      <c r="J655" s="5"/>
      <c r="K655" s="28" t="s">
        <v>17</v>
      </c>
    </row>
    <row r="656" s="1" customFormat="1" ht="14.25" spans="1:11">
      <c r="A656" s="4">
        <v>665</v>
      </c>
      <c r="B656" s="23" t="s">
        <v>1268</v>
      </c>
      <c r="C656" s="23" t="s">
        <v>91</v>
      </c>
      <c r="D656" s="23" t="s">
        <v>1269</v>
      </c>
      <c r="E656" s="23" t="s">
        <v>20</v>
      </c>
      <c r="F656" s="23">
        <v>8</v>
      </c>
      <c r="G656" s="44"/>
      <c r="H656" s="20"/>
      <c r="I656" s="23" t="s">
        <v>253</v>
      </c>
      <c r="J656" s="34" t="str">
        <f>_xlfn.DISPIMG("ID_24C8BD06879B4B778E76E1901DB361E8",1)</f>
        <v>=DISPIMG("ID_24C8BD06879B4B778E76E1901DB361E8",1)</v>
      </c>
      <c r="K656" s="37" t="s">
        <v>17</v>
      </c>
    </row>
    <row r="657" s="1" customFormat="1" ht="14.25" spans="1:11">
      <c r="A657" s="4">
        <v>666</v>
      </c>
      <c r="B657" s="5" t="s">
        <v>1270</v>
      </c>
      <c r="C657" s="5" t="s">
        <v>91</v>
      </c>
      <c r="D657" s="5" t="s">
        <v>1271</v>
      </c>
      <c r="E657" s="5" t="s">
        <v>392</v>
      </c>
      <c r="F657" s="5">
        <v>40</v>
      </c>
      <c r="G657" s="8"/>
      <c r="H657" s="20"/>
      <c r="I657" s="5" t="s">
        <v>648</v>
      </c>
      <c r="J657" s="3"/>
      <c r="K657" s="28" t="s">
        <v>76</v>
      </c>
    </row>
    <row r="658" s="1" customFormat="1" ht="14.25" spans="1:11">
      <c r="A658" s="4">
        <v>667</v>
      </c>
      <c r="B658" s="5" t="s">
        <v>1272</v>
      </c>
      <c r="C658" s="5" t="s">
        <v>91</v>
      </c>
      <c r="D658" s="5" t="s">
        <v>1273</v>
      </c>
      <c r="E658" s="5" t="s">
        <v>392</v>
      </c>
      <c r="F658" s="5">
        <v>1</v>
      </c>
      <c r="G658" s="8"/>
      <c r="H658" s="20"/>
      <c r="I658" s="5" t="s">
        <v>648</v>
      </c>
      <c r="J658" s="3"/>
      <c r="K658" s="28" t="s">
        <v>76</v>
      </c>
    </row>
    <row r="659" s="1" customFormat="1" ht="14.25" spans="1:11">
      <c r="A659" s="4">
        <v>668</v>
      </c>
      <c r="B659" s="130" t="s">
        <v>1274</v>
      </c>
      <c r="C659" s="5" t="s">
        <v>91</v>
      </c>
      <c r="D659" s="3"/>
      <c r="E659" s="3" t="s">
        <v>20</v>
      </c>
      <c r="F659" s="3">
        <v>40</v>
      </c>
      <c r="G659" s="3"/>
      <c r="H659" s="20"/>
      <c r="I659" s="5" t="s">
        <v>648</v>
      </c>
      <c r="J659" s="3"/>
      <c r="K659" s="28" t="s">
        <v>25</v>
      </c>
    </row>
    <row r="660" s="1" customFormat="1" ht="14.25" spans="1:11">
      <c r="A660" s="4">
        <v>669</v>
      </c>
      <c r="B660" s="15" t="s">
        <v>1275</v>
      </c>
      <c r="C660" s="15" t="s">
        <v>91</v>
      </c>
      <c r="D660" s="15" t="s">
        <v>1276</v>
      </c>
      <c r="E660" s="15" t="s">
        <v>20</v>
      </c>
      <c r="F660" s="13">
        <v>1</v>
      </c>
      <c r="G660" s="15"/>
      <c r="H660" s="20"/>
      <c r="I660" s="15" t="s">
        <v>75</v>
      </c>
      <c r="J660" s="9" t="str">
        <f>_xlfn.DISPIMG("ID_5CF930B9CF844DABA5D3B44E3F3F4F46",1)</f>
        <v>=DISPIMG("ID_5CF930B9CF844DABA5D3B44E3F3F4F46",1)</v>
      </c>
      <c r="K660" s="30" t="s">
        <v>53</v>
      </c>
    </row>
    <row r="661" s="1" customFormat="1" ht="14.25" spans="1:11">
      <c r="A661" s="4">
        <v>670</v>
      </c>
      <c r="B661" s="3" t="s">
        <v>1277</v>
      </c>
      <c r="C661" s="3" t="s">
        <v>91</v>
      </c>
      <c r="D661" s="3" t="s">
        <v>1278</v>
      </c>
      <c r="E661" s="3" t="s">
        <v>20</v>
      </c>
      <c r="F661" s="3">
        <v>10</v>
      </c>
      <c r="G661" s="3"/>
      <c r="H661" s="20"/>
      <c r="I661" s="3" t="s">
        <v>24</v>
      </c>
      <c r="J661" s="3"/>
      <c r="K661" s="28" t="s">
        <v>25</v>
      </c>
    </row>
    <row r="662" s="1" customFormat="1" ht="14.25" spans="1:11">
      <c r="A662" s="4">
        <v>671</v>
      </c>
      <c r="B662" s="23" t="s">
        <v>1279</v>
      </c>
      <c r="C662" s="23" t="s">
        <v>91</v>
      </c>
      <c r="D662" s="23" t="s">
        <v>1259</v>
      </c>
      <c r="E662" s="23" t="s">
        <v>20</v>
      </c>
      <c r="F662" s="23">
        <v>40</v>
      </c>
      <c r="G662" s="44"/>
      <c r="H662" s="20"/>
      <c r="I662" s="23" t="s">
        <v>253</v>
      </c>
      <c r="J662" s="34" t="str">
        <f>_xlfn.DISPIMG("ID_A29C9BCEC57243C3A885C02A447677F1",1)</f>
        <v>=DISPIMG("ID_A29C9BCEC57243C3A885C02A447677F1",1)</v>
      </c>
      <c r="K662" s="37" t="s">
        <v>53</v>
      </c>
    </row>
    <row r="663" s="1" customFormat="1" ht="85.5" spans="1:11">
      <c r="A663" s="4">
        <v>672</v>
      </c>
      <c r="B663" s="44" t="s">
        <v>1280</v>
      </c>
      <c r="C663" s="15" t="s">
        <v>91</v>
      </c>
      <c r="D663" s="44" t="s">
        <v>1281</v>
      </c>
      <c r="E663" s="15" t="s">
        <v>381</v>
      </c>
      <c r="F663" s="13">
        <v>2</v>
      </c>
      <c r="G663" s="15"/>
      <c r="H663" s="20"/>
      <c r="I663" s="15" t="s">
        <v>75</v>
      </c>
      <c r="J663" s="9" t="str">
        <f>_xlfn.DISPIMG("ID_2616199DFA504EA2A3D5385DB627B6D8",1)</f>
        <v>=DISPIMG("ID_2616199DFA504EA2A3D5385DB627B6D8",1)</v>
      </c>
      <c r="K663" s="30" t="s">
        <v>25</v>
      </c>
    </row>
    <row r="664" s="1" customFormat="1" ht="14.25" spans="1:11">
      <c r="A664" s="4">
        <v>673</v>
      </c>
      <c r="B664" s="3" t="s">
        <v>1282</v>
      </c>
      <c r="C664" s="3" t="s">
        <v>91</v>
      </c>
      <c r="D664" s="3" t="s">
        <v>1283</v>
      </c>
      <c r="E664" s="3" t="s">
        <v>20</v>
      </c>
      <c r="F664" s="3">
        <v>10</v>
      </c>
      <c r="G664" s="3"/>
      <c r="H664" s="20"/>
      <c r="I664" s="5" t="s">
        <v>279</v>
      </c>
      <c r="J664" s="5"/>
      <c r="K664" s="28" t="s">
        <v>17</v>
      </c>
    </row>
    <row r="665" s="1" customFormat="1" ht="14.25" spans="1:11">
      <c r="A665" s="4">
        <v>674</v>
      </c>
      <c r="B665" s="15" t="s">
        <v>1284</v>
      </c>
      <c r="C665" s="15" t="s">
        <v>91</v>
      </c>
      <c r="D665" s="15" t="s">
        <v>1285</v>
      </c>
      <c r="E665" s="13" t="s">
        <v>381</v>
      </c>
      <c r="F665" s="52">
        <v>30</v>
      </c>
      <c r="G665" s="15"/>
      <c r="H665" s="20"/>
      <c r="I665" s="15" t="s">
        <v>75</v>
      </c>
      <c r="J665" s="51"/>
      <c r="K665" s="30" t="s">
        <v>53</v>
      </c>
    </row>
    <row r="666" s="1" customFormat="1" ht="14.25" spans="1:11">
      <c r="A666" s="4">
        <v>675</v>
      </c>
      <c r="B666" s="15" t="s">
        <v>1284</v>
      </c>
      <c r="C666" s="15" t="s">
        <v>91</v>
      </c>
      <c r="D666" s="15" t="s">
        <v>1286</v>
      </c>
      <c r="E666" s="13" t="s">
        <v>381</v>
      </c>
      <c r="F666" s="52">
        <v>30</v>
      </c>
      <c r="G666" s="15"/>
      <c r="H666" s="20"/>
      <c r="I666" s="15" t="s">
        <v>75</v>
      </c>
      <c r="J666" s="51"/>
      <c r="K666" s="30" t="s">
        <v>53</v>
      </c>
    </row>
    <row r="667" s="1" customFormat="1" ht="14.25" spans="1:11">
      <c r="A667" s="4">
        <v>676</v>
      </c>
      <c r="B667" s="15" t="s">
        <v>1284</v>
      </c>
      <c r="C667" s="15" t="s">
        <v>91</v>
      </c>
      <c r="D667" s="15" t="s">
        <v>1287</v>
      </c>
      <c r="E667" s="13" t="s">
        <v>381</v>
      </c>
      <c r="F667" s="52">
        <v>20</v>
      </c>
      <c r="G667" s="15"/>
      <c r="H667" s="20"/>
      <c r="I667" s="15" t="s">
        <v>75</v>
      </c>
      <c r="J667" s="51"/>
      <c r="K667" s="30" t="s">
        <v>53</v>
      </c>
    </row>
    <row r="668" s="1" customFormat="1" ht="14.25" spans="1:11">
      <c r="A668" s="4">
        <v>677</v>
      </c>
      <c r="B668" s="15" t="s">
        <v>1288</v>
      </c>
      <c r="C668" s="15" t="s">
        <v>91</v>
      </c>
      <c r="D668" s="15" t="s">
        <v>1289</v>
      </c>
      <c r="E668" s="15" t="s">
        <v>20</v>
      </c>
      <c r="F668" s="13">
        <v>30</v>
      </c>
      <c r="G668" s="15"/>
      <c r="H668" s="20"/>
      <c r="I668" s="15" t="s">
        <v>75</v>
      </c>
      <c r="J668" s="9" t="str">
        <f>_xlfn.DISPIMG("ID_F7CBBACD00934F91AA18703E4303426E",1)</f>
        <v>=DISPIMG("ID_F7CBBACD00934F91AA18703E4303426E",1)</v>
      </c>
      <c r="K668" s="30" t="s">
        <v>53</v>
      </c>
    </row>
    <row r="669" s="1" customFormat="1" ht="14.25" spans="1:11">
      <c r="A669" s="4">
        <v>678</v>
      </c>
      <c r="B669" s="9" t="s">
        <v>613</v>
      </c>
      <c r="C669" s="9" t="s">
        <v>91</v>
      </c>
      <c r="D669" s="5" t="s">
        <v>1290</v>
      </c>
      <c r="E669" s="39" t="s">
        <v>227</v>
      </c>
      <c r="F669" s="5">
        <v>50</v>
      </c>
      <c r="G669" s="11"/>
      <c r="H669" s="20"/>
      <c r="I669" s="5" t="s">
        <v>794</v>
      </c>
      <c r="J669" s="5" t="str">
        <f>_xlfn.DISPIMG("ID_0F9EB48AF6394676B79BAB7C452D6A0E",1)</f>
        <v>=DISPIMG("ID_0F9EB48AF6394676B79BAB7C452D6A0E",1)</v>
      </c>
      <c r="K669" s="29" t="s">
        <v>35</v>
      </c>
    </row>
    <row r="670" s="1" customFormat="1" ht="14.25" spans="1:11">
      <c r="A670" s="4">
        <v>679</v>
      </c>
      <c r="B670" s="23" t="s">
        <v>1291</v>
      </c>
      <c r="C670" s="23" t="s">
        <v>91</v>
      </c>
      <c r="D670" s="23" t="s">
        <v>1292</v>
      </c>
      <c r="E670" s="23" t="s">
        <v>20</v>
      </c>
      <c r="F670" s="23">
        <v>30</v>
      </c>
      <c r="G670" s="44"/>
      <c r="H670" s="20"/>
      <c r="I670" s="23" t="s">
        <v>253</v>
      </c>
      <c r="J670" s="23"/>
      <c r="K670" s="46" t="s">
        <v>53</v>
      </c>
    </row>
    <row r="671" s="1" customFormat="1" ht="14.25" spans="1:11">
      <c r="A671" s="4">
        <v>680</v>
      </c>
      <c r="B671" s="3" t="s">
        <v>1293</v>
      </c>
      <c r="C671" s="3" t="s">
        <v>91</v>
      </c>
      <c r="D671" s="5" t="s">
        <v>1294</v>
      </c>
      <c r="E671" s="6" t="s">
        <v>20</v>
      </c>
      <c r="F671" s="7">
        <v>5</v>
      </c>
      <c r="G671" s="7"/>
      <c r="H671" s="20"/>
      <c r="I671" s="3" t="s">
        <v>68</v>
      </c>
      <c r="J671" s="5"/>
      <c r="K671" s="28" t="s">
        <v>53</v>
      </c>
    </row>
    <row r="672" s="1" customFormat="1" ht="14.25" spans="1:11">
      <c r="A672" s="4">
        <v>681</v>
      </c>
      <c r="B672" s="3" t="s">
        <v>1293</v>
      </c>
      <c r="C672" s="3" t="s">
        <v>91</v>
      </c>
      <c r="D672" s="5" t="s">
        <v>1295</v>
      </c>
      <c r="E672" s="6" t="s">
        <v>20</v>
      </c>
      <c r="F672" s="7">
        <v>5</v>
      </c>
      <c r="G672" s="7"/>
      <c r="H672" s="20"/>
      <c r="I672" s="3" t="s">
        <v>68</v>
      </c>
      <c r="J672" s="5"/>
      <c r="K672" s="28" t="s">
        <v>53</v>
      </c>
    </row>
    <row r="673" s="1" customFormat="1" ht="14.25" spans="1:11">
      <c r="A673" s="4">
        <v>682</v>
      </c>
      <c r="B673" s="3" t="s">
        <v>1296</v>
      </c>
      <c r="C673" s="3" t="s">
        <v>91</v>
      </c>
      <c r="D673" s="3" t="s">
        <v>1297</v>
      </c>
      <c r="E673" s="3" t="s">
        <v>20</v>
      </c>
      <c r="F673" s="3">
        <v>10</v>
      </c>
      <c r="G673" s="3"/>
      <c r="H673" s="20"/>
      <c r="I673" s="5" t="s">
        <v>279</v>
      </c>
      <c r="J673" s="5"/>
      <c r="K673" s="28" t="s">
        <v>17</v>
      </c>
    </row>
    <row r="674" s="1" customFormat="1" ht="14.25" spans="1:11">
      <c r="A674" s="4">
        <v>683</v>
      </c>
      <c r="B674" s="9" t="s">
        <v>1298</v>
      </c>
      <c r="C674" s="15" t="s">
        <v>91</v>
      </c>
      <c r="D674" s="9" t="s">
        <v>1299</v>
      </c>
      <c r="E674" s="9" t="s">
        <v>227</v>
      </c>
      <c r="F674" s="13">
        <v>20</v>
      </c>
      <c r="G674" s="9"/>
      <c r="H674" s="20"/>
      <c r="I674" s="15" t="s">
        <v>75</v>
      </c>
      <c r="J674" s="9"/>
      <c r="K674" s="30" t="s">
        <v>53</v>
      </c>
    </row>
    <row r="675" s="1" customFormat="1" ht="28.5" spans="1:11">
      <c r="A675" s="4">
        <v>684</v>
      </c>
      <c r="B675" s="23" t="s">
        <v>1300</v>
      </c>
      <c r="C675" s="23" t="s">
        <v>91</v>
      </c>
      <c r="D675" s="23" t="s">
        <v>1301</v>
      </c>
      <c r="E675" s="23" t="s">
        <v>20</v>
      </c>
      <c r="F675" s="23">
        <v>20</v>
      </c>
      <c r="G675" s="44"/>
      <c r="H675" s="20"/>
      <c r="I675" s="23" t="s">
        <v>253</v>
      </c>
      <c r="J675" s="34" t="str">
        <f>_xlfn.DISPIMG("ID_70D73249937A48C18B0C72CA4CAD6DE3",1)</f>
        <v>=DISPIMG("ID_70D73249937A48C18B0C72CA4CAD6DE3",1)</v>
      </c>
      <c r="K675" s="37" t="s">
        <v>53</v>
      </c>
    </row>
    <row r="676" s="1" customFormat="1" ht="14.25" spans="1:11">
      <c r="A676" s="4">
        <v>685</v>
      </c>
      <c r="B676" s="23" t="s">
        <v>1302</v>
      </c>
      <c r="C676" s="23" t="s">
        <v>91</v>
      </c>
      <c r="D676" s="23" t="s">
        <v>1303</v>
      </c>
      <c r="E676" s="23" t="s">
        <v>20</v>
      </c>
      <c r="F676" s="23">
        <v>20</v>
      </c>
      <c r="G676" s="44"/>
      <c r="H676" s="20"/>
      <c r="I676" s="23" t="s">
        <v>253</v>
      </c>
      <c r="J676" s="23"/>
      <c r="K676" s="46" t="s">
        <v>53</v>
      </c>
    </row>
    <row r="677" s="1" customFormat="1" ht="14.25" spans="1:11">
      <c r="A677" s="4">
        <v>686</v>
      </c>
      <c r="B677" s="15" t="s">
        <v>1304</v>
      </c>
      <c r="C677" s="15" t="s">
        <v>91</v>
      </c>
      <c r="D677" s="15"/>
      <c r="E677" s="15" t="s">
        <v>20</v>
      </c>
      <c r="F677" s="13">
        <v>20</v>
      </c>
      <c r="G677" s="15"/>
      <c r="H677" s="20"/>
      <c r="I677" s="15" t="s">
        <v>75</v>
      </c>
      <c r="J677" s="9" t="str">
        <f>_xlfn.DISPIMG("ID_20DAD3E5DDD7418283F2782E312D2FC9",1)</f>
        <v>=DISPIMG("ID_20DAD3E5DDD7418283F2782E312D2FC9",1)</v>
      </c>
      <c r="K677" s="30" t="s">
        <v>53</v>
      </c>
    </row>
    <row r="678" s="114" customFormat="1" ht="14.25" spans="1:11">
      <c r="A678" s="4">
        <v>687</v>
      </c>
      <c r="B678" s="131" t="s">
        <v>1305</v>
      </c>
      <c r="C678" s="9" t="s">
        <v>91</v>
      </c>
      <c r="D678" s="131"/>
      <c r="E678" s="131" t="s">
        <v>20</v>
      </c>
      <c r="F678" s="131">
        <v>2</v>
      </c>
      <c r="G678" s="131"/>
      <c r="H678" s="131"/>
      <c r="I678" s="131" t="s">
        <v>96</v>
      </c>
      <c r="J678" s="131"/>
      <c r="K678" s="131"/>
    </row>
    <row r="679" s="1" customFormat="1" ht="14.25" spans="1:11">
      <c r="A679" s="4">
        <v>688</v>
      </c>
      <c r="B679" s="9" t="s">
        <v>1306</v>
      </c>
      <c r="C679" s="9" t="s">
        <v>91</v>
      </c>
      <c r="D679" s="9" t="s">
        <v>1307</v>
      </c>
      <c r="E679" s="9" t="s">
        <v>392</v>
      </c>
      <c r="F679" s="9">
        <v>24</v>
      </c>
      <c r="G679" s="9"/>
      <c r="H679" s="20"/>
      <c r="I679" s="3" t="s">
        <v>236</v>
      </c>
      <c r="J679" s="4" t="str">
        <f>_xlfn.DISPIMG("ID_EEF17D677BC246B58B4A3E1CFEBA7FAE",1)</f>
        <v>=DISPIMG("ID_EEF17D677BC246B58B4A3E1CFEBA7FAE",1)</v>
      </c>
      <c r="K679" s="30" t="s">
        <v>25</v>
      </c>
    </row>
    <row r="680" s="1" customFormat="1" ht="14.25" spans="1:11">
      <c r="A680" s="4">
        <v>689</v>
      </c>
      <c r="B680" s="44" t="s">
        <v>1308</v>
      </c>
      <c r="C680" s="15" t="s">
        <v>91</v>
      </c>
      <c r="D680" s="15" t="s">
        <v>1309</v>
      </c>
      <c r="E680" s="15" t="s">
        <v>20</v>
      </c>
      <c r="F680" s="13">
        <v>30</v>
      </c>
      <c r="G680" s="15"/>
      <c r="H680" s="20"/>
      <c r="I680" s="15" t="s">
        <v>75</v>
      </c>
      <c r="J680" s="9" t="str">
        <f>_xlfn.DISPIMG("ID_1E9E1F023D4B4F6D96B18E17AD4042AA",1)</f>
        <v>=DISPIMG("ID_1E9E1F023D4B4F6D96B18E17AD4042AA",1)</v>
      </c>
      <c r="K680" s="30" t="s">
        <v>53</v>
      </c>
    </row>
    <row r="681" s="1" customFormat="1" ht="14.25" spans="1:12">
      <c r="A681" s="4">
        <v>690</v>
      </c>
      <c r="B681" s="9" t="s">
        <v>1310</v>
      </c>
      <c r="C681" s="15" t="s">
        <v>1311</v>
      </c>
      <c r="D681" s="9" t="s">
        <v>1312</v>
      </c>
      <c r="E681" s="4" t="s">
        <v>103</v>
      </c>
      <c r="F681" s="4">
        <v>6</v>
      </c>
      <c r="G681" s="15"/>
      <c r="H681" s="3"/>
      <c r="I681" s="39" t="s">
        <v>1313</v>
      </c>
      <c r="J681" s="39"/>
      <c r="K681" s="30" t="s">
        <v>53</v>
      </c>
      <c r="L681" s="4"/>
    </row>
    <row r="682" s="1" customFormat="1" ht="14.25" spans="1:12">
      <c r="A682" s="4">
        <v>691</v>
      </c>
      <c r="B682" s="15" t="s">
        <v>1314</v>
      </c>
      <c r="C682" s="15" t="s">
        <v>1311</v>
      </c>
      <c r="D682" s="15" t="s">
        <v>1315</v>
      </c>
      <c r="E682" s="15" t="s">
        <v>127</v>
      </c>
      <c r="F682" s="13">
        <v>6</v>
      </c>
      <c r="G682" s="15"/>
      <c r="H682" s="3"/>
      <c r="I682" s="15" t="s">
        <v>75</v>
      </c>
      <c r="J682" s="15"/>
      <c r="K682" s="30" t="s">
        <v>53</v>
      </c>
      <c r="L682" s="15"/>
    </row>
  </sheetData>
  <autoFilter ref="A1:K683">
    <extLst/>
  </autoFilter>
  <sortState ref="A2:K650">
    <sortCondition ref="B2"/>
  </sortState>
  <dataValidations count="3">
    <dataValidation type="custom" allowBlank="1" showInputMessage="1" showErrorMessage="1" sqref="F162 F186 E221 E329:F329 F358 F547 D364:D365 F106:F107 F168:F169 F323:F328 F330:F335 F337:F348 F351:F356 F550:F551 F575:F576 F579:F588 F649:F651">
      <formula1>LEN(D106)=LENB(D106)</formula1>
    </dataValidation>
    <dataValidation type="list" allowBlank="1" showInputMessage="1" showErrorMessage="1" sqref="E216 E190:E196 E218:E219">
      <formula1>"支,套,台,毫升,升,毫克,克,千克,辆,册,本,米,把,部,件,张"</formula1>
    </dataValidation>
    <dataValidation allowBlank="1" showInputMessage="1" showErrorMessage="1" sqref="C1:C608 C621:C682"/>
  </dataValidations>
  <hyperlinks>
    <hyperlink ref="B38" r:id="rId1" display="PBS缓冲液干粉"/>
    <hyperlink ref="B50" r:id="rId2" display="安破瓶开口器" tooltip="https://www.baidu.com/javascript:void(0);"/>
  </hyperlinks>
  <pageMargins left="0.751388888888889" right="0.751388888888889" top="1" bottom="1" header="0.5" footer="0.5"/>
  <pageSetup paperSize="9" scale="50" orientation="landscape"/>
  <headerFooter>
    <oddHeader>&amp;C&amp;20常规耗材</oddHeader>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56"/>
  <sheetViews>
    <sheetView zoomScale="115" zoomScaleNormal="115" workbookViewId="0">
      <selection activeCell="I10" sqref="I10"/>
    </sheetView>
  </sheetViews>
  <sheetFormatPr defaultColWidth="9" defaultRowHeight="13.5"/>
  <cols>
    <col min="1" max="1" width="5.66666666666667" customWidth="1"/>
    <col min="2" max="3" width="9.88333333333333" customWidth="1"/>
    <col min="4" max="4" width="14.6666666666667" customWidth="1"/>
    <col min="5" max="8" width="9.88333333333333" customWidth="1"/>
    <col min="9" max="9" width="12.2166666666667" customWidth="1"/>
    <col min="10" max="10" width="13.475" customWidth="1"/>
    <col min="11" max="11" width="21.6666666666667" customWidth="1"/>
    <col min="12" max="12" width="5.66666666666667" customWidth="1"/>
  </cols>
  <sheetData>
    <row r="1" ht="14.25" spans="1:12">
      <c r="A1" s="57" t="s">
        <v>0</v>
      </c>
      <c r="B1" s="57" t="s">
        <v>1</v>
      </c>
      <c r="C1" s="57" t="s">
        <v>2</v>
      </c>
      <c r="D1" s="57" t="s">
        <v>3</v>
      </c>
      <c r="E1" s="57" t="s">
        <v>4</v>
      </c>
      <c r="F1" s="57" t="s">
        <v>5</v>
      </c>
      <c r="G1" s="57" t="s">
        <v>6</v>
      </c>
      <c r="H1" s="57" t="s">
        <v>7</v>
      </c>
      <c r="I1" s="57" t="s">
        <v>8</v>
      </c>
      <c r="J1" s="57" t="s">
        <v>9</v>
      </c>
      <c r="K1" s="67" t="s">
        <v>10</v>
      </c>
      <c r="L1" s="57" t="s">
        <v>11</v>
      </c>
    </row>
    <row r="2" ht="28.5" spans="1:12">
      <c r="A2" s="62">
        <v>1</v>
      </c>
      <c r="B2" s="62" t="s">
        <v>1316</v>
      </c>
      <c r="C2" s="62" t="s">
        <v>1317</v>
      </c>
      <c r="D2" s="62" t="s">
        <v>1318</v>
      </c>
      <c r="E2" s="62" t="s">
        <v>252</v>
      </c>
      <c r="F2" s="62">
        <v>20</v>
      </c>
      <c r="G2" s="62"/>
      <c r="H2" s="62"/>
      <c r="I2" s="62" t="s">
        <v>794</v>
      </c>
      <c r="J2" s="58" t="str">
        <f>_xlfn.DISPIMG("ID_D72830728490412DA11D318D1ABC3FAF",1)</f>
        <v>=DISPIMG("ID_D72830728490412DA11D318D1ABC3FAF",1)</v>
      </c>
      <c r="K2" s="82" t="s">
        <v>1319</v>
      </c>
      <c r="L2" s="62"/>
    </row>
    <row r="3" ht="42.75" spans="1:12">
      <c r="A3" s="62">
        <v>2</v>
      </c>
      <c r="B3" s="62" t="s">
        <v>1320</v>
      </c>
      <c r="C3" s="62" t="s">
        <v>1317</v>
      </c>
      <c r="D3" s="62" t="s">
        <v>1321</v>
      </c>
      <c r="E3" s="62" t="s">
        <v>188</v>
      </c>
      <c r="F3" s="62">
        <v>10</v>
      </c>
      <c r="G3" s="62"/>
      <c r="H3" s="62"/>
      <c r="I3" s="62" t="s">
        <v>794</v>
      </c>
      <c r="J3" s="62" t="str">
        <f>_xlfn.DISPIMG("ID_C1DF99A7D5BF4746863EE99EFC4F4A95",1)</f>
        <v>=DISPIMG("ID_C1DF99A7D5BF4746863EE99EFC4F4A95",1)</v>
      </c>
      <c r="K3" s="82" t="s">
        <v>1322</v>
      </c>
      <c r="L3" s="62"/>
    </row>
    <row r="4" ht="28.5" spans="1:12">
      <c r="A4" s="62">
        <v>3</v>
      </c>
      <c r="B4" s="62" t="s">
        <v>1323</v>
      </c>
      <c r="C4" s="62" t="s">
        <v>1317</v>
      </c>
      <c r="D4" s="62" t="s">
        <v>1321</v>
      </c>
      <c r="E4" s="62" t="s">
        <v>20</v>
      </c>
      <c r="F4" s="62">
        <v>700</v>
      </c>
      <c r="G4" s="62"/>
      <c r="H4" s="62"/>
      <c r="I4" s="62" t="s">
        <v>794</v>
      </c>
      <c r="J4" s="62"/>
      <c r="K4" s="82" t="s">
        <v>1322</v>
      </c>
      <c r="L4" s="62"/>
    </row>
    <row r="5" ht="28.5" spans="1:12">
      <c r="A5" s="62">
        <v>4</v>
      </c>
      <c r="B5" s="62" t="s">
        <v>1324</v>
      </c>
      <c r="C5" s="62" t="s">
        <v>1317</v>
      </c>
      <c r="D5" s="62"/>
      <c r="E5" s="62" t="s">
        <v>252</v>
      </c>
      <c r="F5" s="62">
        <v>50</v>
      </c>
      <c r="G5" s="62"/>
      <c r="H5" s="62"/>
      <c r="I5" s="62" t="s">
        <v>794</v>
      </c>
      <c r="J5" s="62"/>
      <c r="K5" s="82" t="s">
        <v>35</v>
      </c>
      <c r="L5" s="62"/>
    </row>
    <row r="6" ht="28.5" spans="1:12">
      <c r="A6" s="62">
        <v>5</v>
      </c>
      <c r="B6" s="62" t="s">
        <v>1325</v>
      </c>
      <c r="C6" s="62" t="s">
        <v>1317</v>
      </c>
      <c r="D6" s="62" t="s">
        <v>1326</v>
      </c>
      <c r="E6" s="62" t="s">
        <v>15</v>
      </c>
      <c r="F6" s="62">
        <v>45</v>
      </c>
      <c r="G6" s="62"/>
      <c r="H6" s="62"/>
      <c r="I6" s="62" t="s">
        <v>794</v>
      </c>
      <c r="J6" s="62"/>
      <c r="K6" s="82" t="s">
        <v>1327</v>
      </c>
      <c r="L6" s="62"/>
    </row>
    <row r="7" ht="28.5" spans="1:12">
      <c r="A7" s="62">
        <v>6</v>
      </c>
      <c r="B7" s="62" t="s">
        <v>1328</v>
      </c>
      <c r="C7" s="62" t="s">
        <v>1317</v>
      </c>
      <c r="D7" s="62" t="s">
        <v>1329</v>
      </c>
      <c r="E7" s="62" t="s">
        <v>1330</v>
      </c>
      <c r="F7" s="62">
        <v>8</v>
      </c>
      <c r="G7" s="62"/>
      <c r="H7" s="62"/>
      <c r="I7" s="62" t="s">
        <v>794</v>
      </c>
      <c r="J7" s="62"/>
      <c r="K7" s="82" t="s">
        <v>1319</v>
      </c>
      <c r="L7" s="62"/>
    </row>
    <row r="8" ht="42.75" spans="1:12">
      <c r="A8" s="62">
        <v>7</v>
      </c>
      <c r="B8" s="62" t="s">
        <v>1331</v>
      </c>
      <c r="C8" s="62" t="s">
        <v>1317</v>
      </c>
      <c r="D8" s="62" t="s">
        <v>1332</v>
      </c>
      <c r="E8" s="62" t="s">
        <v>539</v>
      </c>
      <c r="F8" s="62">
        <v>5</v>
      </c>
      <c r="G8" s="62"/>
      <c r="H8" s="62"/>
      <c r="I8" s="62" t="s">
        <v>794</v>
      </c>
      <c r="J8" s="62"/>
      <c r="K8" s="82" t="s">
        <v>1319</v>
      </c>
      <c r="L8" s="62"/>
    </row>
    <row r="9" ht="28.5" spans="1:12">
      <c r="A9" s="62">
        <v>8</v>
      </c>
      <c r="B9" s="58" t="s">
        <v>1333</v>
      </c>
      <c r="C9" s="58" t="s">
        <v>1317</v>
      </c>
      <c r="D9" s="58" t="s">
        <v>1334</v>
      </c>
      <c r="E9" s="58" t="s">
        <v>252</v>
      </c>
      <c r="F9" s="58">
        <v>3</v>
      </c>
      <c r="G9" s="58"/>
      <c r="H9" s="62"/>
      <c r="I9" s="58" t="s">
        <v>794</v>
      </c>
      <c r="J9" s="58"/>
      <c r="K9" s="69" t="s">
        <v>1319</v>
      </c>
      <c r="L9" s="58"/>
    </row>
    <row r="10" ht="28.5" spans="1:12">
      <c r="A10" s="62">
        <v>9</v>
      </c>
      <c r="B10" s="62" t="s">
        <v>1335</v>
      </c>
      <c r="C10" s="62" t="s">
        <v>1317</v>
      </c>
      <c r="D10" s="62" t="s">
        <v>1336</v>
      </c>
      <c r="E10" s="62" t="s">
        <v>1330</v>
      </c>
      <c r="F10" s="62">
        <v>30</v>
      </c>
      <c r="G10" s="62"/>
      <c r="H10" s="62"/>
      <c r="I10" s="62" t="s">
        <v>794</v>
      </c>
      <c r="J10" s="62" t="str">
        <f>_xlfn.DISPIMG("ID_AE25DA8C13434C659C7746186B674F23",1)</f>
        <v>=DISPIMG("ID_AE25DA8C13434C659C7746186B674F23",1)</v>
      </c>
      <c r="K10" s="82" t="s">
        <v>25</v>
      </c>
      <c r="L10" s="62"/>
    </row>
    <row r="11" ht="28.5" spans="1:12">
      <c r="A11" s="62">
        <v>10</v>
      </c>
      <c r="B11" s="62" t="s">
        <v>1337</v>
      </c>
      <c r="C11" s="62" t="s">
        <v>1317</v>
      </c>
      <c r="D11" s="62" t="s">
        <v>1338</v>
      </c>
      <c r="E11" s="62" t="s">
        <v>20</v>
      </c>
      <c r="F11" s="62">
        <v>30</v>
      </c>
      <c r="G11" s="62"/>
      <c r="H11" s="62"/>
      <c r="I11" s="62" t="s">
        <v>794</v>
      </c>
      <c r="J11" s="62"/>
      <c r="K11" s="82" t="s">
        <v>25</v>
      </c>
      <c r="L11" s="62"/>
    </row>
    <row r="12" ht="28.5" spans="1:12">
      <c r="A12" s="62">
        <v>11</v>
      </c>
      <c r="B12" s="62" t="s">
        <v>1339</v>
      </c>
      <c r="C12" s="62" t="s">
        <v>1317</v>
      </c>
      <c r="D12" s="62" t="s">
        <v>1340</v>
      </c>
      <c r="E12" s="62" t="s">
        <v>572</v>
      </c>
      <c r="F12" s="62">
        <v>19</v>
      </c>
      <c r="G12" s="62"/>
      <c r="H12" s="62"/>
      <c r="I12" s="62" t="s">
        <v>794</v>
      </c>
      <c r="J12" s="62"/>
      <c r="K12" s="82" t="s">
        <v>25</v>
      </c>
      <c r="L12" s="62"/>
    </row>
    <row r="13" ht="28.5" spans="1:12">
      <c r="A13" s="62">
        <v>12</v>
      </c>
      <c r="B13" s="62" t="s">
        <v>1341</v>
      </c>
      <c r="C13" s="62" t="s">
        <v>1317</v>
      </c>
      <c r="D13" s="62" t="s">
        <v>122</v>
      </c>
      <c r="E13" s="62" t="s">
        <v>116</v>
      </c>
      <c r="F13" s="62">
        <v>40</v>
      </c>
      <c r="G13" s="62"/>
      <c r="H13" s="62"/>
      <c r="I13" s="62" t="s">
        <v>794</v>
      </c>
      <c r="J13" s="62"/>
      <c r="K13" s="82" t="s">
        <v>25</v>
      </c>
      <c r="L13" s="62"/>
    </row>
    <row r="14" ht="28.5" spans="1:12">
      <c r="A14" s="62">
        <v>13</v>
      </c>
      <c r="B14" s="62" t="s">
        <v>1342</v>
      </c>
      <c r="C14" s="62" t="s">
        <v>1317</v>
      </c>
      <c r="D14" s="62" t="s">
        <v>1343</v>
      </c>
      <c r="E14" s="62" t="s">
        <v>127</v>
      </c>
      <c r="F14" s="62">
        <v>10</v>
      </c>
      <c r="G14" s="62"/>
      <c r="H14" s="62"/>
      <c r="I14" s="62" t="s">
        <v>794</v>
      </c>
      <c r="J14" s="62"/>
      <c r="K14" s="82" t="s">
        <v>25</v>
      </c>
      <c r="L14" s="62"/>
    </row>
    <row r="15" ht="28.5" spans="1:12">
      <c r="A15" s="62">
        <v>14</v>
      </c>
      <c r="B15" s="62" t="s">
        <v>1344</v>
      </c>
      <c r="C15" s="62" t="s">
        <v>1317</v>
      </c>
      <c r="D15" s="62" t="s">
        <v>1345</v>
      </c>
      <c r="E15" s="62" t="s">
        <v>252</v>
      </c>
      <c r="F15" s="62">
        <v>30</v>
      </c>
      <c r="G15" s="62"/>
      <c r="H15" s="62"/>
      <c r="I15" s="62" t="s">
        <v>794</v>
      </c>
      <c r="J15" s="62"/>
      <c r="K15" s="82" t="s">
        <v>25</v>
      </c>
      <c r="L15" s="62"/>
    </row>
    <row r="16" ht="28.5" spans="1:12">
      <c r="A16" s="62">
        <v>15</v>
      </c>
      <c r="B16" s="62" t="s">
        <v>1346</v>
      </c>
      <c r="C16" s="58" t="s">
        <v>1317</v>
      </c>
      <c r="D16" s="108" t="s">
        <v>380</v>
      </c>
      <c r="E16" s="62" t="s">
        <v>227</v>
      </c>
      <c r="F16" s="62">
        <v>20</v>
      </c>
      <c r="G16" s="62"/>
      <c r="H16" s="62"/>
      <c r="I16" s="62" t="s">
        <v>794</v>
      </c>
      <c r="J16" s="62" t="str">
        <f>_xlfn.DISPIMG("ID_BBC3831A8DF04AA8B2159A11B4FD2A80",1)</f>
        <v>=DISPIMG("ID_BBC3831A8DF04AA8B2159A11B4FD2A80",1)</v>
      </c>
      <c r="K16" s="82" t="s">
        <v>53</v>
      </c>
      <c r="L16" s="62"/>
    </row>
    <row r="17" ht="28.5" spans="1:12">
      <c r="A17" s="62">
        <v>16</v>
      </c>
      <c r="B17" s="62" t="s">
        <v>1347</v>
      </c>
      <c r="C17" s="58" t="s">
        <v>1317</v>
      </c>
      <c r="D17" s="108" t="s">
        <v>380</v>
      </c>
      <c r="E17" s="62" t="s">
        <v>227</v>
      </c>
      <c r="F17" s="62">
        <v>20</v>
      </c>
      <c r="G17" s="62"/>
      <c r="H17" s="62"/>
      <c r="I17" s="62" t="s">
        <v>794</v>
      </c>
      <c r="J17" s="62" t="str">
        <f>_xlfn.DISPIMG("ID_9CE00700ED1040499B2D495C5FC09846",1)</f>
        <v>=DISPIMG("ID_9CE00700ED1040499B2D495C5FC09846",1)</v>
      </c>
      <c r="K17" s="82" t="s">
        <v>53</v>
      </c>
      <c r="L17" s="62"/>
    </row>
    <row r="18" ht="28.5" spans="1:12">
      <c r="A18" s="62">
        <v>17</v>
      </c>
      <c r="B18" s="62" t="s">
        <v>1348</v>
      </c>
      <c r="C18" s="62" t="s">
        <v>1317</v>
      </c>
      <c r="D18" s="62" t="s">
        <v>1349</v>
      </c>
      <c r="E18" s="62" t="s">
        <v>211</v>
      </c>
      <c r="F18" s="62">
        <v>37</v>
      </c>
      <c r="G18" s="62"/>
      <c r="H18" s="62"/>
      <c r="I18" s="62" t="s">
        <v>794</v>
      </c>
      <c r="J18" s="62" t="str">
        <f>_xlfn.DISPIMG("ID_9DDD730B65C74296B2BEBA5FA7897E5F",1)</f>
        <v>=DISPIMG("ID_9DDD730B65C74296B2BEBA5FA7897E5F",1)</v>
      </c>
      <c r="K18" s="82" t="s">
        <v>35</v>
      </c>
      <c r="L18" s="62"/>
    </row>
    <row r="19" ht="28.5" spans="1:12">
      <c r="A19" s="62">
        <v>18</v>
      </c>
      <c r="B19" s="62" t="s">
        <v>232</v>
      </c>
      <c r="C19" s="62" t="s">
        <v>1317</v>
      </c>
      <c r="D19" s="62" t="s">
        <v>1350</v>
      </c>
      <c r="E19" s="62" t="s">
        <v>188</v>
      </c>
      <c r="F19" s="62">
        <v>30</v>
      </c>
      <c r="G19" s="62"/>
      <c r="H19" s="62"/>
      <c r="I19" s="62" t="s">
        <v>794</v>
      </c>
      <c r="J19" s="62" t="str">
        <f>_xlfn.DISPIMG("ID_F921E1F4C81E4FA7B7345FBB4B5F8922",1)</f>
        <v>=DISPIMG("ID_F921E1F4C81E4FA7B7345FBB4B5F8922",1)</v>
      </c>
      <c r="K19" s="82" t="s">
        <v>35</v>
      </c>
      <c r="L19" s="62"/>
    </row>
    <row r="20" ht="28.5" spans="1:12">
      <c r="A20" s="62">
        <v>19</v>
      </c>
      <c r="B20" s="62" t="s">
        <v>1351</v>
      </c>
      <c r="C20" s="62" t="s">
        <v>1317</v>
      </c>
      <c r="D20" s="62" t="s">
        <v>1352</v>
      </c>
      <c r="E20" s="62" t="s">
        <v>292</v>
      </c>
      <c r="F20" s="62">
        <v>70</v>
      </c>
      <c r="G20" s="62"/>
      <c r="H20" s="62"/>
      <c r="I20" s="62" t="s">
        <v>794</v>
      </c>
      <c r="J20" s="62" t="str">
        <f>_xlfn.DISPIMG("ID_9A82FDFE99F74D88849DFA8C75B9179D",1)</f>
        <v>=DISPIMG("ID_9A82FDFE99F74D88849DFA8C75B9179D",1)</v>
      </c>
      <c r="K20" s="82" t="s">
        <v>17</v>
      </c>
      <c r="L20" s="62"/>
    </row>
    <row r="21" ht="28.5" spans="1:12">
      <c r="A21" s="62">
        <v>20</v>
      </c>
      <c r="B21" s="62" t="s">
        <v>1353</v>
      </c>
      <c r="C21" s="62" t="s">
        <v>1317</v>
      </c>
      <c r="D21" s="62" t="s">
        <v>1354</v>
      </c>
      <c r="E21" s="62" t="s">
        <v>103</v>
      </c>
      <c r="F21" s="62">
        <v>16</v>
      </c>
      <c r="G21" s="62"/>
      <c r="H21" s="62"/>
      <c r="I21" s="62" t="s">
        <v>794</v>
      </c>
      <c r="J21" s="62" t="str">
        <f>_xlfn.DISPIMG("ID_9C841C3CCC434E0EBAFB28EF015C7770",1)</f>
        <v>=DISPIMG("ID_9C841C3CCC434E0EBAFB28EF015C7770",1)</v>
      </c>
      <c r="K21" s="82" t="s">
        <v>35</v>
      </c>
      <c r="L21" s="62"/>
    </row>
    <row r="22" ht="28.5" spans="1:12">
      <c r="A22" s="62">
        <v>21</v>
      </c>
      <c r="B22" s="62" t="s">
        <v>1355</v>
      </c>
      <c r="C22" s="62" t="s">
        <v>1317</v>
      </c>
      <c r="D22" s="62" t="s">
        <v>1356</v>
      </c>
      <c r="E22" s="62" t="s">
        <v>103</v>
      </c>
      <c r="F22" s="62">
        <v>14</v>
      </c>
      <c r="G22" s="62"/>
      <c r="H22" s="62"/>
      <c r="I22" s="62" t="s">
        <v>794</v>
      </c>
      <c r="J22" s="62" t="str">
        <f>_xlfn.DISPIMG("ID_F32ED90970C44FCEA94B48C27497FF7F",1)</f>
        <v>=DISPIMG("ID_F32ED90970C44FCEA94B48C27497FF7F",1)</v>
      </c>
      <c r="K22" s="82" t="s">
        <v>35</v>
      </c>
      <c r="L22" s="62"/>
    </row>
    <row r="23" ht="28.5" spans="1:12">
      <c r="A23" s="62">
        <v>22</v>
      </c>
      <c r="B23" s="62" t="s">
        <v>1357</v>
      </c>
      <c r="C23" s="62" t="s">
        <v>1317</v>
      </c>
      <c r="D23" s="62" t="s">
        <v>1358</v>
      </c>
      <c r="E23" s="62" t="s">
        <v>227</v>
      </c>
      <c r="F23" s="62">
        <v>120</v>
      </c>
      <c r="G23" s="62"/>
      <c r="H23" s="62"/>
      <c r="I23" s="62" t="s">
        <v>794</v>
      </c>
      <c r="J23" s="62" t="str">
        <f>_xlfn.DISPIMG("ID_E1F88A0EADD14601B1D6884D1180341B",1)</f>
        <v>=DISPIMG("ID_E1F88A0EADD14601B1D6884D1180341B",1)</v>
      </c>
      <c r="K23" s="82" t="s">
        <v>17</v>
      </c>
      <c r="L23" s="62"/>
    </row>
    <row r="24" ht="28.5" spans="1:12">
      <c r="A24" s="62">
        <v>23</v>
      </c>
      <c r="B24" s="62" t="s">
        <v>1359</v>
      </c>
      <c r="C24" s="62" t="s">
        <v>1317</v>
      </c>
      <c r="D24" s="62" t="s">
        <v>1360</v>
      </c>
      <c r="E24" s="62" t="s">
        <v>116</v>
      </c>
      <c r="F24" s="62">
        <v>68</v>
      </c>
      <c r="G24" s="62"/>
      <c r="H24" s="62"/>
      <c r="I24" s="62" t="s">
        <v>794</v>
      </c>
      <c r="J24" s="62" t="str">
        <f>_xlfn.DISPIMG("ID_D3EA42EDBD90436F8787E9C03055C83F",1)</f>
        <v>=DISPIMG("ID_D3EA42EDBD90436F8787E9C03055C83F",1)</v>
      </c>
      <c r="K24" s="82" t="s">
        <v>35</v>
      </c>
      <c r="L24" s="62"/>
    </row>
    <row r="25" ht="28.5" spans="1:12">
      <c r="A25" s="62">
        <v>24</v>
      </c>
      <c r="B25" s="62" t="s">
        <v>1361</v>
      </c>
      <c r="C25" s="62" t="s">
        <v>1317</v>
      </c>
      <c r="D25" s="62" t="s">
        <v>1362</v>
      </c>
      <c r="E25" s="62" t="s">
        <v>20</v>
      </c>
      <c r="F25" s="62">
        <v>100</v>
      </c>
      <c r="G25" s="62"/>
      <c r="H25" s="62"/>
      <c r="I25" s="62" t="s">
        <v>794</v>
      </c>
      <c r="J25" s="62" t="str">
        <f>_xlfn.DISPIMG("ID_050B9DA7BB6648A8B81F16E7B8D72F71",1)</f>
        <v>=DISPIMG("ID_050B9DA7BB6648A8B81F16E7B8D72F71",1)</v>
      </c>
      <c r="K25" s="82" t="s">
        <v>35</v>
      </c>
      <c r="L25" s="62"/>
    </row>
    <row r="26" ht="28.5" spans="1:12">
      <c r="A26" s="62">
        <v>25</v>
      </c>
      <c r="B26" s="62" t="s">
        <v>1363</v>
      </c>
      <c r="C26" s="62" t="s">
        <v>1317</v>
      </c>
      <c r="D26" s="62" t="s">
        <v>1364</v>
      </c>
      <c r="E26" s="62" t="s">
        <v>392</v>
      </c>
      <c r="F26" s="62">
        <v>1000</v>
      </c>
      <c r="G26" s="62"/>
      <c r="H26" s="62"/>
      <c r="I26" s="62" t="s">
        <v>794</v>
      </c>
      <c r="J26" s="62" t="str">
        <f>_xlfn.DISPIMG("ID_3EA23C28C1664E8493F06F8DDB640284",1)</f>
        <v>=DISPIMG("ID_3EA23C28C1664E8493F06F8DDB640284",1)</v>
      </c>
      <c r="K26" s="82" t="s">
        <v>1322</v>
      </c>
      <c r="L26" s="62"/>
    </row>
    <row r="27" ht="28.5" spans="1:12">
      <c r="A27" s="62">
        <v>26</v>
      </c>
      <c r="B27" s="62" t="s">
        <v>1365</v>
      </c>
      <c r="C27" s="62" t="s">
        <v>1317</v>
      </c>
      <c r="D27" s="62" t="s">
        <v>1366</v>
      </c>
      <c r="E27" s="62" t="s">
        <v>15</v>
      </c>
      <c r="F27" s="62">
        <v>200</v>
      </c>
      <c r="G27" s="62"/>
      <c r="H27" s="62"/>
      <c r="I27" s="62" t="s">
        <v>794</v>
      </c>
      <c r="J27" s="62" t="str">
        <f>_xlfn.DISPIMG("ID_9CF80C5435BB4AB1BAF65FF02799401F",1)</f>
        <v>=DISPIMG("ID_9CF80C5435BB4AB1BAF65FF02799401F",1)</v>
      </c>
      <c r="K27" s="82" t="s">
        <v>1322</v>
      </c>
      <c r="L27" s="62"/>
    </row>
    <row r="28" ht="28.5" spans="1:12">
      <c r="A28" s="62">
        <v>27</v>
      </c>
      <c r="B28" s="62" t="s">
        <v>1367</v>
      </c>
      <c r="C28" s="62" t="s">
        <v>1317</v>
      </c>
      <c r="D28" s="62" t="s">
        <v>1368</v>
      </c>
      <c r="E28" s="62" t="s">
        <v>296</v>
      </c>
      <c r="F28" s="62">
        <v>5</v>
      </c>
      <c r="G28" s="62"/>
      <c r="H28" s="62"/>
      <c r="I28" s="62" t="s">
        <v>794</v>
      </c>
      <c r="J28" s="62"/>
      <c r="K28" s="82" t="s">
        <v>1322</v>
      </c>
      <c r="L28" s="62"/>
    </row>
    <row r="29" ht="28.5" spans="1:12">
      <c r="A29" s="62">
        <v>28</v>
      </c>
      <c r="B29" s="58" t="s">
        <v>1369</v>
      </c>
      <c r="C29" s="58" t="s">
        <v>1317</v>
      </c>
      <c r="D29" s="58" t="s">
        <v>1370</v>
      </c>
      <c r="E29" s="58" t="s">
        <v>103</v>
      </c>
      <c r="F29" s="58">
        <v>2</v>
      </c>
      <c r="G29" s="58"/>
      <c r="H29" s="62"/>
      <c r="I29" s="58" t="s">
        <v>794</v>
      </c>
      <c r="J29" s="58"/>
      <c r="K29" s="69" t="s">
        <v>1319</v>
      </c>
      <c r="L29" s="58"/>
    </row>
    <row r="30" ht="28.5" spans="1:12">
      <c r="A30" s="62">
        <v>29</v>
      </c>
      <c r="B30" s="58" t="s">
        <v>1371</v>
      </c>
      <c r="C30" s="58" t="s">
        <v>1317</v>
      </c>
      <c r="D30" s="58" t="s">
        <v>1372</v>
      </c>
      <c r="E30" s="58" t="s">
        <v>227</v>
      </c>
      <c r="F30" s="58">
        <v>2</v>
      </c>
      <c r="G30" s="58"/>
      <c r="H30" s="62"/>
      <c r="I30" s="58" t="s">
        <v>794</v>
      </c>
      <c r="J30" s="58"/>
      <c r="K30" s="69" t="s">
        <v>53</v>
      </c>
      <c r="L30" s="58"/>
    </row>
    <row r="31" ht="28.5" spans="1:12">
      <c r="A31" s="62">
        <v>30</v>
      </c>
      <c r="B31" s="58" t="s">
        <v>1373</v>
      </c>
      <c r="C31" s="58" t="s">
        <v>1317</v>
      </c>
      <c r="D31" s="58" t="s">
        <v>1374</v>
      </c>
      <c r="E31" s="58" t="s">
        <v>227</v>
      </c>
      <c r="F31" s="58">
        <v>10</v>
      </c>
      <c r="G31" s="58"/>
      <c r="H31" s="62"/>
      <c r="I31" s="58" t="s">
        <v>794</v>
      </c>
      <c r="J31" s="58" t="str">
        <f>_xlfn.DISPIMG("ID_3E9E3F57FC5C4F46A12F34C1669C8FE2",1)</f>
        <v>=DISPIMG("ID_3E9E3F57FC5C4F46A12F34C1669C8FE2",1)</v>
      </c>
      <c r="K31" s="69" t="s">
        <v>53</v>
      </c>
      <c r="L31" s="58"/>
    </row>
    <row r="32" ht="28.5" spans="1:12">
      <c r="A32" s="62">
        <v>31</v>
      </c>
      <c r="B32" s="58" t="s">
        <v>1375</v>
      </c>
      <c r="C32" s="58" t="s">
        <v>1317</v>
      </c>
      <c r="D32" s="58" t="s">
        <v>1376</v>
      </c>
      <c r="E32" s="58" t="s">
        <v>20</v>
      </c>
      <c r="F32" s="58">
        <v>1</v>
      </c>
      <c r="G32" s="58"/>
      <c r="H32" s="62"/>
      <c r="I32" s="58" t="s">
        <v>794</v>
      </c>
      <c r="J32" s="58"/>
      <c r="K32" s="69" t="s">
        <v>53</v>
      </c>
      <c r="L32" s="58"/>
    </row>
    <row r="33" ht="28.5" spans="1:12">
      <c r="A33" s="62">
        <v>32</v>
      </c>
      <c r="B33" s="62" t="s">
        <v>1377</v>
      </c>
      <c r="C33" s="62" t="s">
        <v>1317</v>
      </c>
      <c r="D33" s="62" t="s">
        <v>1378</v>
      </c>
      <c r="E33" s="62" t="s">
        <v>20</v>
      </c>
      <c r="F33" s="62">
        <v>2</v>
      </c>
      <c r="G33" s="62"/>
      <c r="H33" s="62"/>
      <c r="I33" s="62" t="s">
        <v>794</v>
      </c>
      <c r="J33" s="62" t="str">
        <f>_xlfn.DISPIMG("ID_F38B60DD7B914C52AB7ADE17EB8DA1C1",1)</f>
        <v>=DISPIMG("ID_F38B60DD7B914C52AB7ADE17EB8DA1C1",1)</v>
      </c>
      <c r="K33" s="82" t="s">
        <v>53</v>
      </c>
      <c r="L33" s="62"/>
    </row>
    <row r="34" ht="42.75" spans="1:12">
      <c r="A34" s="62">
        <v>33</v>
      </c>
      <c r="B34" s="62" t="s">
        <v>1379</v>
      </c>
      <c r="C34" s="62" t="s">
        <v>1317</v>
      </c>
      <c r="D34" s="62" t="s">
        <v>1380</v>
      </c>
      <c r="E34" s="62" t="s">
        <v>20</v>
      </c>
      <c r="F34" s="62">
        <v>600</v>
      </c>
      <c r="G34" s="62"/>
      <c r="H34" s="62"/>
      <c r="I34" s="62" t="s">
        <v>794</v>
      </c>
      <c r="J34" s="62" t="str">
        <f>_xlfn.DISPIMG("ID_FFF59BE9106C45C392F4DEEA5A604A42",1)</f>
        <v>=DISPIMG("ID_FFF59BE9106C45C392F4DEEA5A604A42",1)</v>
      </c>
      <c r="K34" s="82" t="s">
        <v>189</v>
      </c>
      <c r="L34" s="62"/>
    </row>
    <row r="35" ht="42.75" spans="1:12">
      <c r="A35" s="62">
        <v>34</v>
      </c>
      <c r="B35" s="62" t="s">
        <v>1379</v>
      </c>
      <c r="C35" s="62" t="s">
        <v>1317</v>
      </c>
      <c r="D35" s="62" t="s">
        <v>1381</v>
      </c>
      <c r="E35" s="62" t="s">
        <v>20</v>
      </c>
      <c r="F35" s="62">
        <v>300</v>
      </c>
      <c r="G35" s="62"/>
      <c r="H35" s="62"/>
      <c r="I35" s="62" t="s">
        <v>794</v>
      </c>
      <c r="J35" s="62" t="str">
        <f>_xlfn.DISPIMG("ID_C0BE31B9D9934ACFB8191133ACC0F404",1)</f>
        <v>=DISPIMG("ID_C0BE31B9D9934ACFB8191133ACC0F404",1)</v>
      </c>
      <c r="K35" s="82" t="s">
        <v>189</v>
      </c>
      <c r="L35" s="62"/>
    </row>
    <row r="36" ht="42.75" spans="1:12">
      <c r="A36" s="62">
        <v>35</v>
      </c>
      <c r="B36" s="62" t="s">
        <v>1382</v>
      </c>
      <c r="C36" s="62" t="s">
        <v>1317</v>
      </c>
      <c r="D36" s="62" t="s">
        <v>1383</v>
      </c>
      <c r="E36" s="62" t="s">
        <v>20</v>
      </c>
      <c r="F36" s="62">
        <v>600</v>
      </c>
      <c r="G36" s="62"/>
      <c r="H36" s="62"/>
      <c r="I36" s="62" t="s">
        <v>794</v>
      </c>
      <c r="J36" s="62" t="str">
        <f>_xlfn.DISPIMG("ID_F17BE29A324D445D801A74CA5220A097",1)</f>
        <v>=DISPIMG("ID_F17BE29A324D445D801A74CA5220A097",1)</v>
      </c>
      <c r="K36" s="82" t="s">
        <v>189</v>
      </c>
      <c r="L36" s="62"/>
    </row>
    <row r="37" ht="28.5" spans="1:12">
      <c r="A37" s="62">
        <v>36</v>
      </c>
      <c r="B37" s="62" t="s">
        <v>1384</v>
      </c>
      <c r="C37" s="62" t="s">
        <v>1317</v>
      </c>
      <c r="D37" s="62" t="s">
        <v>380</v>
      </c>
      <c r="E37" s="62" t="s">
        <v>227</v>
      </c>
      <c r="F37" s="62">
        <v>50</v>
      </c>
      <c r="G37" s="62"/>
      <c r="H37" s="62"/>
      <c r="I37" s="62" t="s">
        <v>794</v>
      </c>
      <c r="J37" s="64"/>
      <c r="K37" s="82" t="s">
        <v>25</v>
      </c>
      <c r="L37" s="62"/>
    </row>
    <row r="38" ht="28.5" spans="1:12">
      <c r="A38" s="62">
        <v>37</v>
      </c>
      <c r="B38" s="62" t="s">
        <v>1385</v>
      </c>
      <c r="C38" s="62" t="s">
        <v>1317</v>
      </c>
      <c r="D38" s="62" t="s">
        <v>1386</v>
      </c>
      <c r="E38" s="62" t="s">
        <v>572</v>
      </c>
      <c r="F38" s="62">
        <v>10</v>
      </c>
      <c r="G38" s="62"/>
      <c r="H38" s="62"/>
      <c r="I38" s="62" t="s">
        <v>794</v>
      </c>
      <c r="J38" s="62" t="str">
        <f>_xlfn.DISPIMG("ID_73224498B23D48BBA7219C51FAF2F866",1)</f>
        <v>=DISPIMG("ID_73224498B23D48BBA7219C51FAF2F866",1)</v>
      </c>
      <c r="K38" s="82" t="s">
        <v>25</v>
      </c>
      <c r="L38" s="62"/>
    </row>
    <row r="39" ht="28.5" spans="1:12">
      <c r="A39" s="62">
        <v>38</v>
      </c>
      <c r="B39" s="62" t="s">
        <v>1387</v>
      </c>
      <c r="C39" s="62" t="s">
        <v>1317</v>
      </c>
      <c r="D39" s="62" t="s">
        <v>1388</v>
      </c>
      <c r="E39" s="62" t="s">
        <v>1389</v>
      </c>
      <c r="F39" s="62">
        <v>10</v>
      </c>
      <c r="G39" s="62"/>
      <c r="H39" s="62"/>
      <c r="I39" s="62" t="s">
        <v>794</v>
      </c>
      <c r="J39" s="62" t="str">
        <f>_xlfn.DISPIMG("ID_7AE587F9A0EF4D8DA6DB1DFBAB9B7BDE",1)</f>
        <v>=DISPIMG("ID_7AE587F9A0EF4D8DA6DB1DFBAB9B7BDE",1)</v>
      </c>
      <c r="K39" s="82" t="s">
        <v>25</v>
      </c>
      <c r="L39" s="62"/>
    </row>
    <row r="40" ht="28.5" spans="1:12">
      <c r="A40" s="62">
        <v>39</v>
      </c>
      <c r="B40" s="62" t="s">
        <v>1390</v>
      </c>
      <c r="C40" s="62" t="s">
        <v>1317</v>
      </c>
      <c r="D40" s="62" t="s">
        <v>1391</v>
      </c>
      <c r="E40" s="62" t="s">
        <v>20</v>
      </c>
      <c r="F40" s="62">
        <v>30</v>
      </c>
      <c r="G40" s="62"/>
      <c r="H40" s="62"/>
      <c r="I40" s="62" t="s">
        <v>794</v>
      </c>
      <c r="J40" s="62" t="str">
        <f>_xlfn.DISPIMG("ID_BAD6BE043EB441B28BD29C81822615FC",1)</f>
        <v>=DISPIMG("ID_BAD6BE043EB441B28BD29C81822615FC",1)</v>
      </c>
      <c r="K40" s="82" t="s">
        <v>25</v>
      </c>
      <c r="L40" s="62"/>
    </row>
    <row r="41" ht="28.5" spans="1:12">
      <c r="A41" s="62">
        <v>40</v>
      </c>
      <c r="B41" s="62" t="s">
        <v>1392</v>
      </c>
      <c r="C41" s="62" t="s">
        <v>1317</v>
      </c>
      <c r="D41" s="63" t="s">
        <v>1393</v>
      </c>
      <c r="E41" s="62" t="s">
        <v>116</v>
      </c>
      <c r="F41" s="62">
        <v>30</v>
      </c>
      <c r="G41" s="62"/>
      <c r="H41" s="62"/>
      <c r="I41" s="62" t="s">
        <v>794</v>
      </c>
      <c r="J41" s="62" t="str">
        <f>_xlfn.DISPIMG("ID_EF7CC296739B434494BB60B98FAA986A",1)</f>
        <v>=DISPIMG("ID_EF7CC296739B434494BB60B98FAA986A",1)</v>
      </c>
      <c r="K41" s="82" t="s">
        <v>25</v>
      </c>
      <c r="L41" s="62"/>
    </row>
    <row r="42" ht="28.5" spans="1:12">
      <c r="A42" s="62">
        <v>41</v>
      </c>
      <c r="B42" s="62" t="s">
        <v>1394</v>
      </c>
      <c r="C42" s="62" t="s">
        <v>1317</v>
      </c>
      <c r="D42" s="62" t="s">
        <v>1395</v>
      </c>
      <c r="E42" s="62" t="s">
        <v>103</v>
      </c>
      <c r="F42" s="62">
        <v>30</v>
      </c>
      <c r="G42" s="62"/>
      <c r="H42" s="62"/>
      <c r="I42" s="62" t="s">
        <v>794</v>
      </c>
      <c r="J42" s="62" t="str">
        <f>_xlfn.DISPIMG("ID_ACDC30BEA14A40AB992ECB422EFC355C",1)</f>
        <v>=DISPIMG("ID_ACDC30BEA14A40AB992ECB422EFC355C",1)</v>
      </c>
      <c r="K42" s="82" t="s">
        <v>25</v>
      </c>
      <c r="L42" s="62"/>
    </row>
    <row r="43" ht="42.75" spans="1:12">
      <c r="A43" s="62">
        <v>42</v>
      </c>
      <c r="B43" s="62" t="s">
        <v>1396</v>
      </c>
      <c r="C43" s="62" t="s">
        <v>1317</v>
      </c>
      <c r="D43" s="62" t="s">
        <v>1397</v>
      </c>
      <c r="E43" s="62" t="s">
        <v>188</v>
      </c>
      <c r="F43" s="62">
        <v>20</v>
      </c>
      <c r="G43" s="62"/>
      <c r="H43" s="62"/>
      <c r="I43" s="62" t="s">
        <v>794</v>
      </c>
      <c r="J43" s="62" t="str">
        <f>_xlfn.DISPIMG("ID_25CEA709B6D54B92917B90B1582754B9",1)</f>
        <v>=DISPIMG("ID_25CEA709B6D54B92917B90B1582754B9",1)</v>
      </c>
      <c r="K43" s="82" t="s">
        <v>53</v>
      </c>
      <c r="L43" s="62"/>
    </row>
    <row r="44" ht="28.5" spans="1:12">
      <c r="A44" s="62">
        <v>43</v>
      </c>
      <c r="B44" s="62" t="s">
        <v>1398</v>
      </c>
      <c r="C44" s="62" t="s">
        <v>1317</v>
      </c>
      <c r="D44" s="62" t="s">
        <v>1399</v>
      </c>
      <c r="E44" s="62" t="s">
        <v>507</v>
      </c>
      <c r="F44" s="62">
        <v>10</v>
      </c>
      <c r="G44" s="62"/>
      <c r="H44" s="62"/>
      <c r="I44" s="62" t="s">
        <v>794</v>
      </c>
      <c r="J44" s="62" t="str">
        <f>_xlfn.DISPIMG("ID_AD3D2EE0C8AA4663AEFA90FDB5ECBEEA",1)</f>
        <v>=DISPIMG("ID_AD3D2EE0C8AA4663AEFA90FDB5ECBEEA",1)</v>
      </c>
      <c r="K44" s="82" t="s">
        <v>53</v>
      </c>
      <c r="L44" s="62"/>
    </row>
    <row r="45" ht="28.5" spans="1:12">
      <c r="A45" s="62">
        <v>44</v>
      </c>
      <c r="B45" s="62" t="s">
        <v>1398</v>
      </c>
      <c r="C45" s="62" t="s">
        <v>1317</v>
      </c>
      <c r="D45" s="62" t="s">
        <v>1400</v>
      </c>
      <c r="E45" s="62" t="s">
        <v>507</v>
      </c>
      <c r="F45" s="62">
        <v>10</v>
      </c>
      <c r="G45" s="62"/>
      <c r="H45" s="62"/>
      <c r="I45" s="62" t="s">
        <v>794</v>
      </c>
      <c r="J45" s="62"/>
      <c r="K45" s="82" t="s">
        <v>53</v>
      </c>
      <c r="L45" s="62"/>
    </row>
    <row r="46" ht="28.5" spans="1:12">
      <c r="A46" s="62">
        <v>45</v>
      </c>
      <c r="B46" s="62" t="s">
        <v>1398</v>
      </c>
      <c r="C46" s="62" t="s">
        <v>1317</v>
      </c>
      <c r="D46" s="62" t="s">
        <v>1401</v>
      </c>
      <c r="E46" s="62" t="s">
        <v>507</v>
      </c>
      <c r="F46" s="62">
        <v>10</v>
      </c>
      <c r="G46" s="62"/>
      <c r="H46" s="62"/>
      <c r="I46" s="62" t="s">
        <v>794</v>
      </c>
      <c r="J46" s="62"/>
      <c r="K46" s="82" t="s">
        <v>53</v>
      </c>
      <c r="L46" s="62"/>
    </row>
    <row r="47" ht="28.5" spans="1:12">
      <c r="A47" s="62">
        <v>46</v>
      </c>
      <c r="B47" s="62" t="s">
        <v>1402</v>
      </c>
      <c r="C47" s="62" t="s">
        <v>1317</v>
      </c>
      <c r="D47" s="62" t="s">
        <v>1403</v>
      </c>
      <c r="E47" s="62" t="s">
        <v>392</v>
      </c>
      <c r="F47" s="62">
        <v>10</v>
      </c>
      <c r="G47" s="62"/>
      <c r="H47" s="62"/>
      <c r="I47" s="62" t="s">
        <v>794</v>
      </c>
      <c r="J47" s="62" t="str">
        <f>_xlfn.DISPIMG("ID_56D64943AEA246B6A2AE307EA37D51F0",1)</f>
        <v>=DISPIMG("ID_56D64943AEA246B6A2AE307EA37D51F0",1)</v>
      </c>
      <c r="K47" s="82" t="s">
        <v>76</v>
      </c>
      <c r="L47" s="62"/>
    </row>
    <row r="48" ht="28.5" spans="1:12">
      <c r="A48" s="62">
        <v>47</v>
      </c>
      <c r="B48" s="62" t="s">
        <v>1404</v>
      </c>
      <c r="C48" s="62" t="s">
        <v>1317</v>
      </c>
      <c r="D48" s="62" t="s">
        <v>1405</v>
      </c>
      <c r="E48" s="62" t="s">
        <v>20</v>
      </c>
      <c r="F48" s="62">
        <v>10</v>
      </c>
      <c r="G48" s="58"/>
      <c r="H48" s="62"/>
      <c r="I48" s="62" t="s">
        <v>794</v>
      </c>
      <c r="J48" s="62" t="str">
        <f>_xlfn.DISPIMG("ID_31DCB6AD687D44839EEB891550DA4A83",1)</f>
        <v>=DISPIMG("ID_31DCB6AD687D44839EEB891550DA4A83",1)</v>
      </c>
      <c r="K48" s="82" t="s">
        <v>25</v>
      </c>
      <c r="L48" s="62"/>
    </row>
    <row r="49" ht="42.75" spans="1:12">
      <c r="A49" s="62">
        <v>48</v>
      </c>
      <c r="B49" s="62" t="s">
        <v>1406</v>
      </c>
      <c r="C49" s="62" t="s">
        <v>1317</v>
      </c>
      <c r="D49" s="62" t="s">
        <v>1407</v>
      </c>
      <c r="E49" s="62" t="s">
        <v>20</v>
      </c>
      <c r="F49" s="62">
        <v>1</v>
      </c>
      <c r="G49" s="62"/>
      <c r="H49" s="62"/>
      <c r="I49" s="62" t="s">
        <v>794</v>
      </c>
      <c r="J49" s="62" t="str">
        <f>_xlfn.DISPIMG("ID_FC51DBB50A5E42DD9B0647A2CCEFEA18",1)</f>
        <v>=DISPIMG("ID_FC51DBB50A5E42DD9B0647A2CCEFEA18",1)</v>
      </c>
      <c r="K49" s="82" t="s">
        <v>53</v>
      </c>
      <c r="L49" s="62"/>
    </row>
    <row r="50" ht="57" spans="1:12">
      <c r="A50" s="62">
        <v>49</v>
      </c>
      <c r="B50" s="62" t="s">
        <v>1408</v>
      </c>
      <c r="C50" s="62" t="s">
        <v>1317</v>
      </c>
      <c r="D50" s="62" t="s">
        <v>1408</v>
      </c>
      <c r="E50" s="62" t="s">
        <v>1409</v>
      </c>
      <c r="F50" s="62">
        <v>45</v>
      </c>
      <c r="G50" s="62"/>
      <c r="H50" s="62"/>
      <c r="I50" s="62" t="s">
        <v>794</v>
      </c>
      <c r="J50" s="62" t="str">
        <f>_xlfn.DISPIMG("ID_0E15BFC3980043BF811A67E9E9DF958E",1)</f>
        <v>=DISPIMG("ID_0E15BFC3980043BF811A67E9E9DF958E",1)</v>
      </c>
      <c r="K50" s="82" t="s">
        <v>35</v>
      </c>
      <c r="L50" s="62"/>
    </row>
    <row r="51" ht="28.5" spans="1:12">
      <c r="A51" s="62">
        <v>50</v>
      </c>
      <c r="B51" s="62" t="s">
        <v>1410</v>
      </c>
      <c r="C51" s="62" t="s">
        <v>1317</v>
      </c>
      <c r="D51" s="62" t="s">
        <v>1411</v>
      </c>
      <c r="E51" s="62" t="s">
        <v>227</v>
      </c>
      <c r="F51" s="62">
        <v>15</v>
      </c>
      <c r="G51" s="62"/>
      <c r="H51" s="62"/>
      <c r="I51" s="62" t="s">
        <v>794</v>
      </c>
      <c r="J51" s="62" t="str">
        <f>_xlfn.DISPIMG("ID_258925095FA144BA80604432A7BAB146",1)</f>
        <v>=DISPIMG("ID_258925095FA144BA80604432A7BAB146",1)</v>
      </c>
      <c r="K51" s="82" t="s">
        <v>35</v>
      </c>
      <c r="L51" s="62"/>
    </row>
    <row r="52" ht="28.5" spans="1:12">
      <c r="A52" s="62">
        <v>51</v>
      </c>
      <c r="B52" s="58" t="s">
        <v>1412</v>
      </c>
      <c r="C52" s="58" t="s">
        <v>1317</v>
      </c>
      <c r="D52" s="62" t="s">
        <v>1413</v>
      </c>
      <c r="E52" s="63" t="s">
        <v>20</v>
      </c>
      <c r="F52" s="62">
        <v>8</v>
      </c>
      <c r="G52" s="110"/>
      <c r="H52" s="62"/>
      <c r="I52" s="62" t="s">
        <v>794</v>
      </c>
      <c r="J52" s="62" t="str">
        <f>_xlfn.DISPIMG("ID_7312C87304114B20816F2FF87C3A9741",1)</f>
        <v>=DISPIMG("ID_7312C87304114B20816F2FF87C3A9741",1)</v>
      </c>
      <c r="K52" s="82" t="s">
        <v>43</v>
      </c>
      <c r="L52" s="62"/>
    </row>
    <row r="53" ht="28.5" spans="1:12">
      <c r="A53" s="62">
        <v>52</v>
      </c>
      <c r="B53" s="58" t="s">
        <v>1414</v>
      </c>
      <c r="C53" s="58" t="s">
        <v>1317</v>
      </c>
      <c r="D53" s="62" t="s">
        <v>380</v>
      </c>
      <c r="E53" s="63" t="s">
        <v>20</v>
      </c>
      <c r="F53" s="62">
        <v>5</v>
      </c>
      <c r="G53" s="110"/>
      <c r="H53" s="62"/>
      <c r="I53" s="62" t="s">
        <v>794</v>
      </c>
      <c r="J53" s="62" t="str">
        <f>_xlfn.DISPIMG("ID_1B65A7C1DB4E4561A7AA152585B6BDBC",1)</f>
        <v>=DISPIMG("ID_1B65A7C1DB4E4561A7AA152585B6BDBC",1)</v>
      </c>
      <c r="K53" s="82" t="s">
        <v>25</v>
      </c>
      <c r="L53" s="62"/>
    </row>
    <row r="54" ht="28.5" spans="1:12">
      <c r="A54" s="62">
        <v>53</v>
      </c>
      <c r="B54" s="58" t="s">
        <v>1415</v>
      </c>
      <c r="C54" s="58" t="s">
        <v>1317</v>
      </c>
      <c r="D54" s="108" t="s">
        <v>380</v>
      </c>
      <c r="E54" s="63" t="s">
        <v>20</v>
      </c>
      <c r="F54" s="62">
        <v>10</v>
      </c>
      <c r="G54" s="110"/>
      <c r="H54" s="62"/>
      <c r="I54" s="62" t="s">
        <v>794</v>
      </c>
      <c r="J54" s="111"/>
      <c r="K54" s="82" t="s">
        <v>25</v>
      </c>
      <c r="L54" s="62"/>
    </row>
    <row r="55" ht="28.5" spans="1:12">
      <c r="A55" s="62">
        <v>54</v>
      </c>
      <c r="B55" s="58" t="s">
        <v>1416</v>
      </c>
      <c r="C55" s="58" t="s">
        <v>1317</v>
      </c>
      <c r="D55" s="108" t="s">
        <v>380</v>
      </c>
      <c r="E55" s="63" t="s">
        <v>392</v>
      </c>
      <c r="F55" s="62">
        <v>30</v>
      </c>
      <c r="G55" s="110"/>
      <c r="H55" s="62"/>
      <c r="I55" s="62" t="s">
        <v>794</v>
      </c>
      <c r="J55" s="111"/>
      <c r="K55" s="82" t="s">
        <v>35</v>
      </c>
      <c r="L55" s="62"/>
    </row>
    <row r="56" spans="8:8">
      <c r="H56">
        <f>SUM(H2:H55)</f>
        <v>0</v>
      </c>
    </row>
  </sheetData>
  <autoFilter ref="A1:L56">
    <extLst/>
  </autoFilter>
  <dataValidations count="1">
    <dataValidation allowBlank="1" showInputMessage="1" showErrorMessage="1" sqref="C1 C25 C28 C29 C33 C2:C21 C22:C24 C26:C27 C30:C32 C34:C36 C37:C51 C52:C53 C54:C55"/>
  </dataValidations>
  <pageMargins left="0.751388888888889" right="0.751388888888889" top="1" bottom="1" header="0.5" footer="0.5"/>
  <pageSetup paperSize="9" scale="90" orientation="landscape"/>
  <headerFooter>
    <oddHeader>&amp;C&amp;20假肢耗材</oddHeader>
    <oddFooter>&amp;C第 &amp;P 页，共 &amp;N 页</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48"/>
  <sheetViews>
    <sheetView topLeftCell="A70" workbookViewId="0">
      <selection activeCell="G2" sqref="G2:H49"/>
    </sheetView>
  </sheetViews>
  <sheetFormatPr defaultColWidth="9" defaultRowHeight="13.5"/>
  <cols>
    <col min="1" max="1" width="5.66666666666667" customWidth="1"/>
    <col min="2" max="3" width="9.88333333333333" customWidth="1"/>
    <col min="4" max="4" width="14.6666666666667" customWidth="1"/>
    <col min="5" max="8" width="9.88333333333333" customWidth="1"/>
    <col min="9" max="9" width="12.2166666666667" customWidth="1"/>
    <col min="10" max="10" width="19.6666666666667" customWidth="1"/>
    <col min="11" max="11" width="21.6666666666667" customWidth="1"/>
    <col min="12" max="12" width="5.66666666666667" customWidth="1"/>
  </cols>
  <sheetData>
    <row r="1" ht="14.25" spans="1:12">
      <c r="A1" s="57" t="s">
        <v>0</v>
      </c>
      <c r="B1" s="57" t="s">
        <v>1</v>
      </c>
      <c r="C1" s="57" t="s">
        <v>2</v>
      </c>
      <c r="D1" s="57" t="s">
        <v>3</v>
      </c>
      <c r="E1" s="57" t="s">
        <v>4</v>
      </c>
      <c r="F1" s="57" t="s">
        <v>5</v>
      </c>
      <c r="G1" s="57" t="s">
        <v>6</v>
      </c>
      <c r="H1" s="57" t="s">
        <v>7</v>
      </c>
      <c r="I1" s="57" t="s">
        <v>8</v>
      </c>
      <c r="J1" s="57" t="s">
        <v>9</v>
      </c>
      <c r="K1" s="67" t="s">
        <v>10</v>
      </c>
      <c r="L1" s="57" t="s">
        <v>11</v>
      </c>
    </row>
    <row r="2" ht="42.75" spans="1:12">
      <c r="A2" s="107">
        <v>1</v>
      </c>
      <c r="B2" s="58" t="s">
        <v>1417</v>
      </c>
      <c r="C2" s="58" t="s">
        <v>1418</v>
      </c>
      <c r="D2" s="58" t="s">
        <v>1419</v>
      </c>
      <c r="E2" s="58" t="s">
        <v>103</v>
      </c>
      <c r="F2" s="62">
        <v>64</v>
      </c>
      <c r="G2" s="62"/>
      <c r="H2" s="62"/>
      <c r="I2" s="107" t="s">
        <v>748</v>
      </c>
      <c r="J2" s="109" t="str">
        <f>_xlfn.DISPIMG("ID_E98B1D05080B4A318712DAD25C114433",1)</f>
        <v>=DISPIMG("ID_E98B1D05080B4A318712DAD25C114433",1)</v>
      </c>
      <c r="K2" s="82" t="s">
        <v>35</v>
      </c>
      <c r="L2" s="64"/>
    </row>
    <row r="3" ht="28.5" spans="1:12">
      <c r="A3" s="107">
        <v>2</v>
      </c>
      <c r="B3" s="58" t="s">
        <v>1420</v>
      </c>
      <c r="C3" s="58" t="s">
        <v>1418</v>
      </c>
      <c r="D3" s="58" t="s">
        <v>1421</v>
      </c>
      <c r="E3" s="58" t="s">
        <v>20</v>
      </c>
      <c r="F3" s="62">
        <v>520</v>
      </c>
      <c r="G3" s="62"/>
      <c r="H3" s="62"/>
      <c r="I3" s="107" t="s">
        <v>748</v>
      </c>
      <c r="J3" s="109" t="str">
        <f>_xlfn.DISPIMG("ID_1F7A458A39244B6085FAC6DB17830A9C",1)</f>
        <v>=DISPIMG("ID_1F7A458A39244B6085FAC6DB17830A9C",1)</v>
      </c>
      <c r="K3" s="82" t="s">
        <v>35</v>
      </c>
      <c r="L3" s="64"/>
    </row>
    <row r="4" ht="42.75" spans="1:12">
      <c r="A4" s="107">
        <v>3</v>
      </c>
      <c r="B4" s="58" t="s">
        <v>1422</v>
      </c>
      <c r="C4" s="58" t="s">
        <v>1418</v>
      </c>
      <c r="D4" s="58" t="s">
        <v>1423</v>
      </c>
      <c r="E4" s="58" t="s">
        <v>20</v>
      </c>
      <c r="F4" s="62">
        <v>16</v>
      </c>
      <c r="G4" s="62"/>
      <c r="H4" s="62"/>
      <c r="I4" s="107" t="s">
        <v>748</v>
      </c>
      <c r="J4" s="109" t="str">
        <f>_xlfn.DISPIMG("ID_EFF2FB77F0614D7EB96DBD0A6B682D89",1)</f>
        <v>=DISPIMG("ID_EFF2FB77F0614D7EB96DBD0A6B682D89",1)</v>
      </c>
      <c r="K4" s="82" t="s">
        <v>35</v>
      </c>
      <c r="L4" s="64"/>
    </row>
    <row r="5" ht="14.25" spans="1:12">
      <c r="A5" s="107">
        <v>4</v>
      </c>
      <c r="B5" s="58" t="s">
        <v>1424</v>
      </c>
      <c r="C5" s="58" t="s">
        <v>1418</v>
      </c>
      <c r="D5" s="58" t="s">
        <v>1425</v>
      </c>
      <c r="E5" s="58" t="s">
        <v>188</v>
      </c>
      <c r="F5" s="62">
        <v>32</v>
      </c>
      <c r="G5" s="62"/>
      <c r="H5" s="62"/>
      <c r="I5" s="107" t="s">
        <v>748</v>
      </c>
      <c r="J5" s="109"/>
      <c r="K5" s="82" t="s">
        <v>35</v>
      </c>
      <c r="L5" s="64"/>
    </row>
    <row r="6" ht="42.75" spans="1:12">
      <c r="A6" s="107">
        <v>5</v>
      </c>
      <c r="B6" s="58" t="s">
        <v>1426</v>
      </c>
      <c r="C6" s="58" t="s">
        <v>1418</v>
      </c>
      <c r="D6" s="58" t="s">
        <v>1427</v>
      </c>
      <c r="E6" s="58" t="s">
        <v>103</v>
      </c>
      <c r="F6" s="62">
        <v>16</v>
      </c>
      <c r="G6" s="62"/>
      <c r="H6" s="62"/>
      <c r="I6" s="107" t="s">
        <v>748</v>
      </c>
      <c r="J6" s="109"/>
      <c r="K6" s="82" t="s">
        <v>35</v>
      </c>
      <c r="L6" s="64"/>
    </row>
    <row r="7" ht="42.75" spans="1:12">
      <c r="A7" s="107">
        <v>6</v>
      </c>
      <c r="B7" s="58" t="s">
        <v>1428</v>
      </c>
      <c r="C7" s="58" t="s">
        <v>1418</v>
      </c>
      <c r="D7" s="58" t="s">
        <v>1429</v>
      </c>
      <c r="E7" s="58" t="s">
        <v>116</v>
      </c>
      <c r="F7" s="62">
        <v>153</v>
      </c>
      <c r="G7" s="62"/>
      <c r="H7" s="62"/>
      <c r="I7" s="107" t="s">
        <v>748</v>
      </c>
      <c r="J7" s="62" t="str">
        <f>_xlfn.DISPIMG("ID_2EBC8B5858894E7A8851105FF1C65A85",1)</f>
        <v>=DISPIMG("ID_2EBC8B5858894E7A8851105FF1C65A85",1)</v>
      </c>
      <c r="K7" s="82" t="s">
        <v>43</v>
      </c>
      <c r="L7" s="64"/>
    </row>
    <row r="8" ht="99.75" spans="1:12">
      <c r="A8" s="107">
        <v>7</v>
      </c>
      <c r="B8" s="58" t="s">
        <v>1430</v>
      </c>
      <c r="C8" s="58" t="s">
        <v>1418</v>
      </c>
      <c r="D8" s="58" t="s">
        <v>1431</v>
      </c>
      <c r="E8" s="58" t="s">
        <v>20</v>
      </c>
      <c r="F8" s="62">
        <v>153</v>
      </c>
      <c r="G8" s="62"/>
      <c r="H8" s="62"/>
      <c r="I8" s="107" t="s">
        <v>748</v>
      </c>
      <c r="J8" s="64" t="str">
        <f>_xlfn.DISPIMG("ID_A7F8347B88C24B7099CE6162426B70F8",1)</f>
        <v>=DISPIMG("ID_A7F8347B88C24B7099CE6162426B70F8",1)</v>
      </c>
      <c r="K8" s="82" t="s">
        <v>43</v>
      </c>
      <c r="L8" s="64"/>
    </row>
    <row r="9" ht="114" spans="1:12">
      <c r="A9" s="107">
        <v>8</v>
      </c>
      <c r="B9" s="58" t="s">
        <v>1432</v>
      </c>
      <c r="C9" s="58" t="s">
        <v>1418</v>
      </c>
      <c r="D9" s="58" t="s">
        <v>1433</v>
      </c>
      <c r="E9" s="58" t="s">
        <v>116</v>
      </c>
      <c r="F9" s="62">
        <v>153</v>
      </c>
      <c r="G9" s="62"/>
      <c r="H9" s="62"/>
      <c r="I9" s="107" t="s">
        <v>748</v>
      </c>
      <c r="J9" s="64" t="str">
        <f>_xlfn.DISPIMG("ID_44A58533A7A74E9BA2733C78DD7E6307",1)</f>
        <v>=DISPIMG("ID_44A58533A7A74E9BA2733C78DD7E6307",1)</v>
      </c>
      <c r="K9" s="82" t="s">
        <v>43</v>
      </c>
      <c r="L9" s="64"/>
    </row>
    <row r="10" ht="99.75" spans="1:12">
      <c r="A10" s="107">
        <v>9</v>
      </c>
      <c r="B10" s="58" t="s">
        <v>1434</v>
      </c>
      <c r="C10" s="58" t="s">
        <v>1418</v>
      </c>
      <c r="D10" s="58" t="s">
        <v>1435</v>
      </c>
      <c r="E10" s="58" t="s">
        <v>188</v>
      </c>
      <c r="F10" s="62">
        <v>80</v>
      </c>
      <c r="G10" s="62"/>
      <c r="H10" s="62"/>
      <c r="I10" s="107" t="s">
        <v>748</v>
      </c>
      <c r="J10" s="64" t="str">
        <f>_xlfn.DISPIMG("ID_781E18FE00C14660B4B91E7ECE404043",1)</f>
        <v>=DISPIMG("ID_781E18FE00C14660B4B91E7ECE404043",1)</v>
      </c>
      <c r="K10" s="82" t="s">
        <v>43</v>
      </c>
      <c r="L10" s="64"/>
    </row>
    <row r="11" ht="71.25" spans="1:12">
      <c r="A11" s="107">
        <v>10</v>
      </c>
      <c r="B11" s="58" t="s">
        <v>1436</v>
      </c>
      <c r="C11" s="58" t="s">
        <v>1418</v>
      </c>
      <c r="D11" s="58" t="s">
        <v>1437</v>
      </c>
      <c r="E11" s="58" t="s">
        <v>392</v>
      </c>
      <c r="F11" s="62">
        <v>153</v>
      </c>
      <c r="G11" s="62"/>
      <c r="H11" s="62"/>
      <c r="I11" s="107" t="s">
        <v>748</v>
      </c>
      <c r="J11" s="64" t="str">
        <f>_xlfn.DISPIMG("ID_01E9CC01AC3B40B4891F8EDA5B27C881",1)</f>
        <v>=DISPIMG("ID_01E9CC01AC3B40B4891F8EDA5B27C881",1)</v>
      </c>
      <c r="K11" s="82" t="s">
        <v>43</v>
      </c>
      <c r="L11" s="64"/>
    </row>
    <row r="12" ht="28.5" spans="1:12">
      <c r="A12" s="107">
        <v>11</v>
      </c>
      <c r="B12" s="58" t="s">
        <v>1438</v>
      </c>
      <c r="C12" s="58" t="s">
        <v>1418</v>
      </c>
      <c r="D12" s="58" t="s">
        <v>1439</v>
      </c>
      <c r="E12" s="58" t="s">
        <v>116</v>
      </c>
      <c r="F12" s="62">
        <v>30</v>
      </c>
      <c r="G12" s="62"/>
      <c r="H12" s="62"/>
      <c r="I12" s="107" t="s">
        <v>748</v>
      </c>
      <c r="J12" s="64" t="str">
        <f>_xlfn.DISPIMG("ID_4461EAD5103F4D7E8C798FBA423C789E",1)</f>
        <v>=DISPIMG("ID_4461EAD5103F4D7E8C798FBA423C789E",1)</v>
      </c>
      <c r="K12" s="82" t="s">
        <v>43</v>
      </c>
      <c r="L12" s="64"/>
    </row>
    <row r="13" ht="114" spans="1:12">
      <c r="A13" s="107">
        <v>12</v>
      </c>
      <c r="B13" s="58" t="s">
        <v>1440</v>
      </c>
      <c r="C13" s="58" t="s">
        <v>1418</v>
      </c>
      <c r="D13" s="58" t="s">
        <v>1441</v>
      </c>
      <c r="E13" s="58" t="s">
        <v>332</v>
      </c>
      <c r="F13" s="62">
        <v>30</v>
      </c>
      <c r="G13" s="62"/>
      <c r="H13" s="62"/>
      <c r="I13" s="107" t="s">
        <v>748</v>
      </c>
      <c r="J13" s="64" t="str">
        <f>_xlfn.DISPIMG("ID_F78B097F457344CEB0EB02449C3CE190",1)</f>
        <v>=DISPIMG("ID_F78B097F457344CEB0EB02449C3CE190",1)</v>
      </c>
      <c r="K13" s="82" t="s">
        <v>43</v>
      </c>
      <c r="L13" s="64"/>
    </row>
    <row r="14" ht="99.75" spans="1:12">
      <c r="A14" s="107">
        <v>13</v>
      </c>
      <c r="B14" s="58" t="s">
        <v>1442</v>
      </c>
      <c r="C14" s="58" t="s">
        <v>1418</v>
      </c>
      <c r="D14" s="58" t="s">
        <v>1443</v>
      </c>
      <c r="E14" s="58" t="s">
        <v>188</v>
      </c>
      <c r="F14" s="62">
        <v>80</v>
      </c>
      <c r="G14" s="62"/>
      <c r="H14" s="62"/>
      <c r="I14" s="107" t="s">
        <v>748</v>
      </c>
      <c r="J14" s="64" t="str">
        <f>_xlfn.DISPIMG("ID_1B47FE2EBB974141A66318079ED51468",1)</f>
        <v>=DISPIMG("ID_1B47FE2EBB974141A66318079ED51468",1)</v>
      </c>
      <c r="K14" s="82" t="s">
        <v>43</v>
      </c>
      <c r="L14" s="64"/>
    </row>
    <row r="15" ht="14.25" spans="1:12">
      <c r="A15" s="107">
        <v>14</v>
      </c>
      <c r="B15" s="58" t="s">
        <v>1444</v>
      </c>
      <c r="C15" s="58" t="s">
        <v>1418</v>
      </c>
      <c r="D15" s="58" t="s">
        <v>1445</v>
      </c>
      <c r="E15" s="58" t="s">
        <v>231</v>
      </c>
      <c r="F15" s="62">
        <v>30</v>
      </c>
      <c r="G15" s="62"/>
      <c r="H15" s="62"/>
      <c r="I15" s="107" t="s">
        <v>748</v>
      </c>
      <c r="J15" s="64" t="str">
        <f>_xlfn.DISPIMG("ID_F538636CFD8B4CD5A1EB2C50A148977F",1)</f>
        <v>=DISPIMG("ID_F538636CFD8B4CD5A1EB2C50A148977F",1)</v>
      </c>
      <c r="K15" s="82" t="s">
        <v>43</v>
      </c>
      <c r="L15" s="64"/>
    </row>
    <row r="16" ht="99.75" spans="1:12">
      <c r="A16" s="107">
        <v>15</v>
      </c>
      <c r="B16" s="58" t="s">
        <v>1446</v>
      </c>
      <c r="C16" s="58" t="s">
        <v>1418</v>
      </c>
      <c r="D16" s="58" t="s">
        <v>1447</v>
      </c>
      <c r="E16" s="58" t="s">
        <v>116</v>
      </c>
      <c r="F16" s="62">
        <v>153</v>
      </c>
      <c r="G16" s="62"/>
      <c r="H16" s="62"/>
      <c r="I16" s="107" t="s">
        <v>748</v>
      </c>
      <c r="J16" s="64" t="str">
        <f>_xlfn.DISPIMG("ID_115B15768DAA46B4BC424DBFC37DC1EB",1)</f>
        <v>=DISPIMG("ID_115B15768DAA46B4BC424DBFC37DC1EB",1)</v>
      </c>
      <c r="K16" s="82" t="s">
        <v>43</v>
      </c>
      <c r="L16" s="64"/>
    </row>
    <row r="17" ht="99.75" spans="1:12">
      <c r="A17" s="107">
        <v>16</v>
      </c>
      <c r="B17" s="58" t="s">
        <v>1446</v>
      </c>
      <c r="C17" s="58" t="s">
        <v>1418</v>
      </c>
      <c r="D17" s="58" t="s">
        <v>1448</v>
      </c>
      <c r="E17" s="58" t="s">
        <v>116</v>
      </c>
      <c r="F17" s="62">
        <v>310</v>
      </c>
      <c r="G17" s="62"/>
      <c r="H17" s="62"/>
      <c r="I17" s="107" t="s">
        <v>748</v>
      </c>
      <c r="J17" s="64" t="str">
        <f>_xlfn.DISPIMG("ID_B7F2CC8B36034408B3D1A7C5B7A2341E",1)</f>
        <v>=DISPIMG("ID_B7F2CC8B36034408B3D1A7C5B7A2341E",1)</v>
      </c>
      <c r="K17" s="82" t="s">
        <v>43</v>
      </c>
      <c r="L17" s="64"/>
    </row>
    <row r="18" ht="114" spans="1:12">
      <c r="A18" s="107">
        <v>17</v>
      </c>
      <c r="B18" s="58" t="s">
        <v>1449</v>
      </c>
      <c r="C18" s="58" t="s">
        <v>1418</v>
      </c>
      <c r="D18" s="58" t="s">
        <v>1450</v>
      </c>
      <c r="E18" s="58" t="s">
        <v>392</v>
      </c>
      <c r="F18" s="62">
        <v>3</v>
      </c>
      <c r="G18" s="62"/>
      <c r="H18" s="62"/>
      <c r="I18" s="107" t="s">
        <v>748</v>
      </c>
      <c r="J18" s="64" t="str">
        <f>_xlfn.DISPIMG("ID_680B96E6891944E5848D9F4E39579AEC",1)</f>
        <v>=DISPIMG("ID_680B96E6891944E5848D9F4E39579AEC",1)</v>
      </c>
      <c r="K18" s="82" t="s">
        <v>43</v>
      </c>
      <c r="L18" s="64"/>
    </row>
    <row r="19" ht="57" spans="1:12">
      <c r="A19" s="107">
        <v>18</v>
      </c>
      <c r="B19" s="58" t="s">
        <v>1451</v>
      </c>
      <c r="C19" s="58" t="s">
        <v>1418</v>
      </c>
      <c r="D19" s="108" t="s">
        <v>1452</v>
      </c>
      <c r="E19" s="58" t="s">
        <v>103</v>
      </c>
      <c r="F19" s="62">
        <v>153</v>
      </c>
      <c r="G19" s="62"/>
      <c r="H19" s="62"/>
      <c r="I19" s="107" t="s">
        <v>748</v>
      </c>
      <c r="J19" s="64" t="str">
        <f>_xlfn.DISPIMG("ID_86401A1ECF534B20A4AAA86B457670A7",1)</f>
        <v>=DISPIMG("ID_86401A1ECF534B20A4AAA86B457670A7",1)</v>
      </c>
      <c r="K19" s="82" t="s">
        <v>43</v>
      </c>
      <c r="L19" s="64"/>
    </row>
    <row r="20" ht="28.5" spans="1:12">
      <c r="A20" s="107">
        <v>19</v>
      </c>
      <c r="B20" s="58" t="s">
        <v>1453</v>
      </c>
      <c r="C20" s="58" t="s">
        <v>1418</v>
      </c>
      <c r="D20" s="58" t="s">
        <v>1454</v>
      </c>
      <c r="E20" s="58" t="s">
        <v>116</v>
      </c>
      <c r="F20" s="62">
        <v>4</v>
      </c>
      <c r="G20" s="62"/>
      <c r="H20" s="62"/>
      <c r="I20" s="107" t="s">
        <v>748</v>
      </c>
      <c r="J20" s="64"/>
      <c r="K20" s="82" t="s">
        <v>43</v>
      </c>
      <c r="L20" s="64"/>
    </row>
    <row r="21" ht="28.5" spans="1:12">
      <c r="A21" s="107">
        <v>20</v>
      </c>
      <c r="B21" s="58" t="s">
        <v>1455</v>
      </c>
      <c r="C21" s="58" t="s">
        <v>1418</v>
      </c>
      <c r="D21" s="58" t="s">
        <v>1456</v>
      </c>
      <c r="E21" s="58" t="s">
        <v>188</v>
      </c>
      <c r="F21" s="62">
        <v>15</v>
      </c>
      <c r="G21" s="62"/>
      <c r="H21" s="62"/>
      <c r="I21" s="107" t="s">
        <v>748</v>
      </c>
      <c r="J21" s="64" t="str">
        <f>_xlfn.DISPIMG("ID_533784A762B14CC98EB627CEDDE83559",1)</f>
        <v>=DISPIMG("ID_533784A762B14CC98EB627CEDDE83559",1)</v>
      </c>
      <c r="K21" s="82" t="s">
        <v>43</v>
      </c>
      <c r="L21" s="64"/>
    </row>
    <row r="22" ht="28.5" spans="1:12">
      <c r="A22" s="107">
        <v>21</v>
      </c>
      <c r="B22" s="58" t="s">
        <v>1457</v>
      </c>
      <c r="C22" s="58" t="s">
        <v>1418</v>
      </c>
      <c r="D22" s="58" t="s">
        <v>1458</v>
      </c>
      <c r="E22" s="58" t="s">
        <v>392</v>
      </c>
      <c r="F22" s="62">
        <v>6</v>
      </c>
      <c r="G22" s="62"/>
      <c r="H22" s="62"/>
      <c r="I22" s="107" t="s">
        <v>748</v>
      </c>
      <c r="J22" s="64"/>
      <c r="K22" s="82" t="s">
        <v>43</v>
      </c>
      <c r="L22" s="64"/>
    </row>
    <row r="23" ht="28.5" spans="1:12">
      <c r="A23" s="107">
        <v>22</v>
      </c>
      <c r="B23" s="58" t="s">
        <v>1459</v>
      </c>
      <c r="C23" s="58" t="s">
        <v>1418</v>
      </c>
      <c r="D23" s="58" t="s">
        <v>1460</v>
      </c>
      <c r="E23" s="58" t="s">
        <v>116</v>
      </c>
      <c r="F23" s="62">
        <v>30</v>
      </c>
      <c r="G23" s="62"/>
      <c r="H23" s="62"/>
      <c r="I23" s="107" t="s">
        <v>748</v>
      </c>
      <c r="J23" s="64"/>
      <c r="K23" s="82" t="s">
        <v>43</v>
      </c>
      <c r="L23" s="64"/>
    </row>
    <row r="24" ht="28.5" spans="1:12">
      <c r="A24" s="107">
        <v>23</v>
      </c>
      <c r="B24" s="58" t="s">
        <v>1461</v>
      </c>
      <c r="C24" s="58" t="s">
        <v>1418</v>
      </c>
      <c r="D24" s="58" t="s">
        <v>1462</v>
      </c>
      <c r="E24" s="58" t="s">
        <v>332</v>
      </c>
      <c r="F24" s="62">
        <v>6</v>
      </c>
      <c r="G24" s="62"/>
      <c r="H24" s="62"/>
      <c r="I24" s="107" t="s">
        <v>748</v>
      </c>
      <c r="J24" s="64"/>
      <c r="K24" s="82" t="s">
        <v>43</v>
      </c>
      <c r="L24" s="64"/>
    </row>
    <row r="25" ht="28.5" spans="1:12">
      <c r="A25" s="107">
        <v>24</v>
      </c>
      <c r="B25" s="58" t="s">
        <v>1463</v>
      </c>
      <c r="C25" s="58" t="s">
        <v>1418</v>
      </c>
      <c r="D25" s="58" t="s">
        <v>1464</v>
      </c>
      <c r="E25" s="58" t="s">
        <v>459</v>
      </c>
      <c r="F25" s="62">
        <v>7</v>
      </c>
      <c r="G25" s="62"/>
      <c r="H25" s="62"/>
      <c r="I25" s="107" t="s">
        <v>748</v>
      </c>
      <c r="J25" s="64"/>
      <c r="K25" s="82" t="s">
        <v>43</v>
      </c>
      <c r="L25" s="64"/>
    </row>
    <row r="26" ht="42.75" spans="1:12">
      <c r="A26" s="107">
        <v>25</v>
      </c>
      <c r="B26" s="58" t="s">
        <v>1465</v>
      </c>
      <c r="C26" s="58" t="s">
        <v>1418</v>
      </c>
      <c r="D26" s="58" t="s">
        <v>1466</v>
      </c>
      <c r="E26" s="58" t="s">
        <v>103</v>
      </c>
      <c r="F26" s="62">
        <v>120</v>
      </c>
      <c r="G26" s="62"/>
      <c r="H26" s="62"/>
      <c r="I26" s="107" t="s">
        <v>748</v>
      </c>
      <c r="J26" s="64"/>
      <c r="K26" s="82" t="s">
        <v>76</v>
      </c>
      <c r="L26" s="64"/>
    </row>
    <row r="27" ht="42.75" spans="1:12">
      <c r="A27" s="107">
        <v>26</v>
      </c>
      <c r="B27" s="58" t="s">
        <v>1465</v>
      </c>
      <c r="C27" s="58" t="s">
        <v>1418</v>
      </c>
      <c r="D27" s="58" t="s">
        <v>1467</v>
      </c>
      <c r="E27" s="58" t="s">
        <v>103</v>
      </c>
      <c r="F27" s="62">
        <v>120</v>
      </c>
      <c r="G27" s="62"/>
      <c r="H27" s="62"/>
      <c r="I27" s="107" t="s">
        <v>748</v>
      </c>
      <c r="J27" s="64"/>
      <c r="K27" s="82" t="s">
        <v>76</v>
      </c>
      <c r="L27" s="64"/>
    </row>
    <row r="28" ht="57" spans="1:12">
      <c r="A28" s="107">
        <v>27</v>
      </c>
      <c r="B28" s="58" t="s">
        <v>1465</v>
      </c>
      <c r="C28" s="58" t="s">
        <v>1418</v>
      </c>
      <c r="D28" s="58" t="s">
        <v>1468</v>
      </c>
      <c r="E28" s="58" t="s">
        <v>103</v>
      </c>
      <c r="F28" s="62">
        <v>24</v>
      </c>
      <c r="G28" s="62"/>
      <c r="H28" s="62"/>
      <c r="I28" s="107" t="s">
        <v>748</v>
      </c>
      <c r="J28" s="64"/>
      <c r="K28" s="82" t="s">
        <v>76</v>
      </c>
      <c r="L28" s="64"/>
    </row>
    <row r="29" ht="28.5" spans="1:12">
      <c r="A29" s="107">
        <v>28</v>
      </c>
      <c r="B29" s="58" t="s">
        <v>1469</v>
      </c>
      <c r="C29" s="58" t="s">
        <v>1418</v>
      </c>
      <c r="D29" s="58" t="s">
        <v>1470</v>
      </c>
      <c r="E29" s="58" t="s">
        <v>20</v>
      </c>
      <c r="F29" s="62">
        <v>16</v>
      </c>
      <c r="G29" s="62"/>
      <c r="H29" s="62"/>
      <c r="I29" s="107" t="s">
        <v>748</v>
      </c>
      <c r="J29" s="64"/>
      <c r="K29" s="82" t="s">
        <v>25</v>
      </c>
      <c r="L29" s="64"/>
    </row>
    <row r="30" ht="28.5" spans="1:12">
      <c r="A30" s="107">
        <v>29</v>
      </c>
      <c r="B30" s="58" t="s">
        <v>1471</v>
      </c>
      <c r="C30" s="58" t="s">
        <v>1418</v>
      </c>
      <c r="D30" s="58" t="s">
        <v>1472</v>
      </c>
      <c r="E30" s="58" t="s">
        <v>292</v>
      </c>
      <c r="F30" s="62">
        <v>32</v>
      </c>
      <c r="G30" s="62"/>
      <c r="H30" s="62"/>
      <c r="I30" s="107" t="s">
        <v>748</v>
      </c>
      <c r="J30" s="64"/>
      <c r="K30" s="82" t="s">
        <v>25</v>
      </c>
      <c r="L30" s="64"/>
    </row>
    <row r="31" ht="42.75" spans="1:12">
      <c r="A31" s="107">
        <v>30</v>
      </c>
      <c r="B31" s="58" t="s">
        <v>1473</v>
      </c>
      <c r="C31" s="58" t="s">
        <v>1418</v>
      </c>
      <c r="D31" s="58" t="s">
        <v>1474</v>
      </c>
      <c r="E31" s="58" t="s">
        <v>103</v>
      </c>
      <c r="F31" s="62">
        <v>48</v>
      </c>
      <c r="G31" s="62"/>
      <c r="H31" s="62"/>
      <c r="I31" s="107" t="s">
        <v>748</v>
      </c>
      <c r="J31" s="64"/>
      <c r="K31" s="82" t="s">
        <v>25</v>
      </c>
      <c r="L31" s="64"/>
    </row>
    <row r="32" ht="28.5" spans="1:12">
      <c r="A32" s="107">
        <v>31</v>
      </c>
      <c r="B32" s="58" t="s">
        <v>1475</v>
      </c>
      <c r="C32" s="58" t="s">
        <v>1418</v>
      </c>
      <c r="D32" s="58" t="s">
        <v>1476</v>
      </c>
      <c r="E32" s="58" t="s">
        <v>103</v>
      </c>
      <c r="F32" s="62">
        <v>144</v>
      </c>
      <c r="G32" s="62"/>
      <c r="H32" s="62"/>
      <c r="I32" s="107" t="s">
        <v>748</v>
      </c>
      <c r="J32" s="64"/>
      <c r="K32" s="82" t="s">
        <v>25</v>
      </c>
      <c r="L32" s="64"/>
    </row>
    <row r="33" ht="28.5" spans="1:12">
      <c r="A33" s="107">
        <v>32</v>
      </c>
      <c r="B33" s="58" t="s">
        <v>1477</v>
      </c>
      <c r="C33" s="58" t="s">
        <v>1418</v>
      </c>
      <c r="D33" s="58" t="s">
        <v>1478</v>
      </c>
      <c r="E33" s="58" t="s">
        <v>381</v>
      </c>
      <c r="F33" s="62">
        <v>72</v>
      </c>
      <c r="G33" s="62"/>
      <c r="H33" s="62"/>
      <c r="I33" s="107" t="s">
        <v>748</v>
      </c>
      <c r="J33" s="64" t="str">
        <f>_xlfn.DISPIMG("ID_7D2A5D52FBCF410FB2E5BF61FEA73315",1)</f>
        <v>=DISPIMG("ID_7D2A5D52FBCF410FB2E5BF61FEA73315",1)</v>
      </c>
      <c r="K33" s="82" t="s">
        <v>25</v>
      </c>
      <c r="L33" s="64"/>
    </row>
    <row r="34" ht="14.25" spans="1:12">
      <c r="A34" s="107">
        <v>33</v>
      </c>
      <c r="B34" s="58" t="s">
        <v>1479</v>
      </c>
      <c r="C34" s="58" t="s">
        <v>1418</v>
      </c>
      <c r="D34" s="58" t="s">
        <v>1480</v>
      </c>
      <c r="E34" s="58" t="s">
        <v>103</v>
      </c>
      <c r="F34" s="62">
        <v>24</v>
      </c>
      <c r="G34" s="62"/>
      <c r="H34" s="62"/>
      <c r="I34" s="107" t="s">
        <v>748</v>
      </c>
      <c r="J34" s="64"/>
      <c r="K34" s="82" t="s">
        <v>25</v>
      </c>
      <c r="L34" s="64"/>
    </row>
    <row r="35" ht="28.5" spans="1:12">
      <c r="A35" s="107">
        <v>34</v>
      </c>
      <c r="B35" s="58" t="s">
        <v>1481</v>
      </c>
      <c r="C35" s="58" t="s">
        <v>1418</v>
      </c>
      <c r="D35" s="58" t="s">
        <v>1482</v>
      </c>
      <c r="E35" s="58" t="s">
        <v>127</v>
      </c>
      <c r="F35" s="62">
        <v>120</v>
      </c>
      <c r="G35" s="62"/>
      <c r="H35" s="62"/>
      <c r="I35" s="107" t="s">
        <v>748</v>
      </c>
      <c r="J35" s="64"/>
      <c r="K35" s="82" t="s">
        <v>25</v>
      </c>
      <c r="L35" s="64"/>
    </row>
    <row r="36" ht="28.5" spans="1:12">
      <c r="A36" s="107">
        <v>35</v>
      </c>
      <c r="B36" s="58" t="s">
        <v>1483</v>
      </c>
      <c r="C36" s="58" t="s">
        <v>1418</v>
      </c>
      <c r="D36" s="58" t="s">
        <v>1484</v>
      </c>
      <c r="E36" s="58" t="s">
        <v>103</v>
      </c>
      <c r="F36" s="62">
        <v>48</v>
      </c>
      <c r="G36" s="62"/>
      <c r="H36" s="62"/>
      <c r="I36" s="107" t="s">
        <v>748</v>
      </c>
      <c r="J36" s="64"/>
      <c r="K36" s="82" t="s">
        <v>25</v>
      </c>
      <c r="L36" s="64"/>
    </row>
    <row r="37" ht="42.75" spans="1:12">
      <c r="A37" s="107">
        <v>36</v>
      </c>
      <c r="B37" s="58" t="s">
        <v>1485</v>
      </c>
      <c r="C37" s="58" t="s">
        <v>1418</v>
      </c>
      <c r="D37" s="58" t="s">
        <v>1486</v>
      </c>
      <c r="E37" s="58" t="s">
        <v>103</v>
      </c>
      <c r="F37" s="62">
        <v>1</v>
      </c>
      <c r="G37" s="62"/>
      <c r="H37" s="62"/>
      <c r="I37" s="107" t="s">
        <v>748</v>
      </c>
      <c r="J37" s="64"/>
      <c r="K37" s="82" t="s">
        <v>25</v>
      </c>
      <c r="L37" s="64"/>
    </row>
    <row r="38" ht="28.5" spans="1:12">
      <c r="A38" s="107">
        <v>37</v>
      </c>
      <c r="B38" s="58" t="s">
        <v>1487</v>
      </c>
      <c r="C38" s="58" t="s">
        <v>1418</v>
      </c>
      <c r="D38" s="58"/>
      <c r="E38" s="58" t="s">
        <v>103</v>
      </c>
      <c r="F38" s="62">
        <v>48</v>
      </c>
      <c r="G38" s="62"/>
      <c r="H38" s="62"/>
      <c r="I38" s="107" t="s">
        <v>748</v>
      </c>
      <c r="J38" s="64" t="str">
        <f>_xlfn.DISPIMG("ID_1EEF23137E514AF589974B3934A0D1A6",1)</f>
        <v>=DISPIMG("ID_1EEF23137E514AF589974B3934A0D1A6",1)</v>
      </c>
      <c r="K38" s="82" t="s">
        <v>25</v>
      </c>
      <c r="L38" s="64"/>
    </row>
    <row r="39" ht="14.25" spans="1:12">
      <c r="A39" s="107">
        <v>38</v>
      </c>
      <c r="B39" s="58" t="s">
        <v>1488</v>
      </c>
      <c r="C39" s="58" t="s">
        <v>1418</v>
      </c>
      <c r="D39" s="58" t="s">
        <v>1489</v>
      </c>
      <c r="E39" s="58" t="s">
        <v>20</v>
      </c>
      <c r="F39" s="62">
        <v>46</v>
      </c>
      <c r="G39" s="62"/>
      <c r="H39" s="62"/>
      <c r="I39" s="107" t="s">
        <v>748</v>
      </c>
      <c r="J39" s="64"/>
      <c r="K39" s="82" t="s">
        <v>25</v>
      </c>
      <c r="L39" s="64"/>
    </row>
    <row r="40" ht="14.25" spans="1:12">
      <c r="A40" s="107">
        <v>39</v>
      </c>
      <c r="B40" s="58" t="s">
        <v>1490</v>
      </c>
      <c r="C40" s="58" t="s">
        <v>1418</v>
      </c>
      <c r="D40" s="58" t="s">
        <v>1491</v>
      </c>
      <c r="E40" s="58" t="s">
        <v>103</v>
      </c>
      <c r="F40" s="62">
        <v>400</v>
      </c>
      <c r="G40" s="62"/>
      <c r="H40" s="62"/>
      <c r="I40" s="107" t="s">
        <v>748</v>
      </c>
      <c r="J40" s="64"/>
      <c r="K40" s="82" t="s">
        <v>53</v>
      </c>
      <c r="L40" s="64"/>
    </row>
    <row r="41" ht="14.25" spans="1:12">
      <c r="A41" s="107">
        <v>40</v>
      </c>
      <c r="B41" s="58" t="s">
        <v>1492</v>
      </c>
      <c r="C41" s="58" t="s">
        <v>1418</v>
      </c>
      <c r="D41" s="58" t="s">
        <v>272</v>
      </c>
      <c r="E41" s="58" t="s">
        <v>103</v>
      </c>
      <c r="F41" s="62">
        <v>24</v>
      </c>
      <c r="G41" s="62"/>
      <c r="H41" s="62"/>
      <c r="I41" s="107" t="s">
        <v>748</v>
      </c>
      <c r="J41" s="64"/>
      <c r="K41" s="82" t="s">
        <v>53</v>
      </c>
      <c r="L41" s="64"/>
    </row>
    <row r="42" ht="42.75" spans="1:12">
      <c r="A42" s="107">
        <v>41</v>
      </c>
      <c r="B42" s="58" t="s">
        <v>1493</v>
      </c>
      <c r="C42" s="58" t="s">
        <v>1418</v>
      </c>
      <c r="D42" s="58" t="s">
        <v>1494</v>
      </c>
      <c r="E42" s="58" t="s">
        <v>392</v>
      </c>
      <c r="F42" s="62">
        <v>4</v>
      </c>
      <c r="G42" s="62"/>
      <c r="H42" s="62"/>
      <c r="I42" s="107" t="s">
        <v>748</v>
      </c>
      <c r="J42" s="64" t="str">
        <f>_xlfn.DISPIMG("ID_FAAED6D8BC644F18B39B1CE2ACEEF7E0",1)</f>
        <v>=DISPIMG("ID_FAAED6D8BC644F18B39B1CE2ACEEF7E0",1)</v>
      </c>
      <c r="K42" s="82" t="s">
        <v>53</v>
      </c>
      <c r="L42" s="64"/>
    </row>
    <row r="43" ht="28.5" spans="1:12">
      <c r="A43" s="107">
        <v>42</v>
      </c>
      <c r="B43" s="58" t="s">
        <v>1402</v>
      </c>
      <c r="C43" s="58" t="s">
        <v>1418</v>
      </c>
      <c r="D43" s="58" t="s">
        <v>1403</v>
      </c>
      <c r="E43" s="58" t="s">
        <v>392</v>
      </c>
      <c r="F43" s="62">
        <v>10</v>
      </c>
      <c r="G43" s="62"/>
      <c r="H43" s="62"/>
      <c r="I43" s="107" t="s">
        <v>748</v>
      </c>
      <c r="J43" s="64" t="str">
        <f>_xlfn.DISPIMG("ID_6F4C58F0C5844391AF90AC75899C4894",1)</f>
        <v>=DISPIMG("ID_6F4C58F0C5844391AF90AC75899C4894",1)</v>
      </c>
      <c r="K43" s="82" t="s">
        <v>53</v>
      </c>
      <c r="L43" s="64"/>
    </row>
    <row r="44" ht="28.5" spans="1:12">
      <c r="A44" s="107">
        <v>43</v>
      </c>
      <c r="B44" s="58" t="s">
        <v>1404</v>
      </c>
      <c r="C44" s="58" t="s">
        <v>1418</v>
      </c>
      <c r="D44" s="58" t="s">
        <v>1405</v>
      </c>
      <c r="E44" s="58" t="s">
        <v>20</v>
      </c>
      <c r="F44" s="62">
        <v>10</v>
      </c>
      <c r="G44" s="62"/>
      <c r="H44" s="62"/>
      <c r="I44" s="107" t="s">
        <v>748</v>
      </c>
      <c r="J44" s="64" t="str">
        <f>_xlfn.DISPIMG("ID_06E88AC075BA42258611C6CC869D7376",1)</f>
        <v>=DISPIMG("ID_06E88AC075BA42258611C6CC869D7376",1)</v>
      </c>
      <c r="K44" s="82" t="s">
        <v>53</v>
      </c>
      <c r="L44" s="64"/>
    </row>
    <row r="45" ht="28.5" spans="1:12">
      <c r="A45" s="107">
        <v>44</v>
      </c>
      <c r="B45" s="58" t="s">
        <v>1495</v>
      </c>
      <c r="C45" s="58" t="s">
        <v>1418</v>
      </c>
      <c r="D45" s="58" t="s">
        <v>1496</v>
      </c>
      <c r="E45" s="58" t="s">
        <v>20</v>
      </c>
      <c r="F45" s="62">
        <v>10</v>
      </c>
      <c r="G45" s="62"/>
      <c r="H45" s="62"/>
      <c r="I45" s="107" t="s">
        <v>748</v>
      </c>
      <c r="J45" s="64" t="str">
        <f>_xlfn.DISPIMG("ID_31E523D30D5D4CF09014D14F0E2FABE3",1)</f>
        <v>=DISPIMG("ID_31E523D30D5D4CF09014D14F0E2FABE3",1)</v>
      </c>
      <c r="K45" s="82" t="s">
        <v>53</v>
      </c>
      <c r="L45" s="64"/>
    </row>
    <row r="46" ht="28.5" spans="1:12">
      <c r="A46" s="107">
        <v>45</v>
      </c>
      <c r="B46" s="58" t="s">
        <v>1497</v>
      </c>
      <c r="C46" s="58" t="s">
        <v>1418</v>
      </c>
      <c r="D46" s="58" t="s">
        <v>1498</v>
      </c>
      <c r="E46" s="58" t="s">
        <v>392</v>
      </c>
      <c r="F46" s="62">
        <v>3</v>
      </c>
      <c r="G46" s="62"/>
      <c r="H46" s="62"/>
      <c r="I46" s="107" t="s">
        <v>748</v>
      </c>
      <c r="J46" s="64"/>
      <c r="K46" s="82" t="s">
        <v>53</v>
      </c>
      <c r="L46" s="64"/>
    </row>
    <row r="47" ht="42.75" spans="1:12">
      <c r="A47" s="107">
        <v>46</v>
      </c>
      <c r="B47" s="58" t="s">
        <v>1406</v>
      </c>
      <c r="C47" s="58" t="s">
        <v>1418</v>
      </c>
      <c r="D47" s="58" t="s">
        <v>1407</v>
      </c>
      <c r="E47" s="58" t="s">
        <v>20</v>
      </c>
      <c r="F47" s="62">
        <v>1</v>
      </c>
      <c r="G47" s="62"/>
      <c r="H47" s="62"/>
      <c r="I47" s="107" t="s">
        <v>748</v>
      </c>
      <c r="J47" s="64" t="str">
        <f>_xlfn.DISPIMG("ID_075551E5CC57463ABA7D57C387E619A5",1)</f>
        <v>=DISPIMG("ID_075551E5CC57463ABA7D57C387E619A5",1)</v>
      </c>
      <c r="K47" s="82" t="s">
        <v>53</v>
      </c>
      <c r="L47" s="64"/>
    </row>
    <row r="48" ht="28.5" spans="1:12">
      <c r="A48" s="107">
        <v>47</v>
      </c>
      <c r="B48" s="58" t="s">
        <v>1420</v>
      </c>
      <c r="C48" s="58" t="s">
        <v>1418</v>
      </c>
      <c r="D48" s="58" t="s">
        <v>1421</v>
      </c>
      <c r="E48" s="58" t="s">
        <v>20</v>
      </c>
      <c r="F48" s="62">
        <v>80</v>
      </c>
      <c r="G48" s="62"/>
      <c r="H48" s="62"/>
      <c r="I48" s="107" t="s">
        <v>748</v>
      </c>
      <c r="J48" s="64" t="str">
        <f>_xlfn.DISPIMG("ID_BA154635F7044FF49C1C632833A9B33B",1)</f>
        <v>=DISPIMG("ID_BA154635F7044FF49C1C632833A9B33B",1)</v>
      </c>
      <c r="K48" s="82" t="s">
        <v>53</v>
      </c>
      <c r="L48" s="64"/>
    </row>
  </sheetData>
  <autoFilter ref="A1:L49">
    <extLst/>
  </autoFilter>
  <dataValidations count="1">
    <dataValidation allowBlank="1" showInputMessage="1" showErrorMessage="1" sqref="C1 C6 C34 C35 C40 C41 C42 C2:C3 C4:C5 C7:C24 C25:C33 C36:C39 C43:C48"/>
  </dataValidations>
  <pageMargins left="0.751388888888889" right="0.751388888888889" top="1" bottom="1" header="0.5" footer="0.5"/>
  <pageSetup paperSize="9" scale="90" orientation="landscape"/>
  <headerFooter>
    <oddHeader>&amp;C&amp;20康复耗材</oddHead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82"/>
  <sheetViews>
    <sheetView topLeftCell="A109" workbookViewId="0">
      <selection activeCell="G2" sqref="G2:H184"/>
    </sheetView>
  </sheetViews>
  <sheetFormatPr defaultColWidth="9" defaultRowHeight="13.5"/>
  <cols>
    <col min="1" max="1" width="5.66666666666667" customWidth="1"/>
    <col min="2" max="2" width="20.3333333333333" customWidth="1"/>
    <col min="3" max="3" width="9.88333333333333" customWidth="1"/>
    <col min="4" max="4" width="26" customWidth="1"/>
    <col min="5" max="7" width="9.88333333333333" customWidth="1"/>
    <col min="8" max="8" width="10.3333333333333" customWidth="1"/>
    <col min="9" max="9" width="12.2166666666667" customWidth="1"/>
    <col min="10" max="10" width="25.6666666666667" customWidth="1"/>
    <col min="11" max="11" width="21.6666666666667" customWidth="1"/>
    <col min="12" max="12" width="8.66666666666667" customWidth="1"/>
  </cols>
  <sheetData>
    <row r="1" ht="14.25" spans="1:12">
      <c r="A1" s="57" t="s">
        <v>0</v>
      </c>
      <c r="B1" s="57" t="s">
        <v>1</v>
      </c>
      <c r="C1" s="57" t="s">
        <v>2</v>
      </c>
      <c r="D1" s="57" t="s">
        <v>3</v>
      </c>
      <c r="E1" s="57" t="s">
        <v>4</v>
      </c>
      <c r="F1" s="57" t="s">
        <v>5</v>
      </c>
      <c r="G1" s="57" t="s">
        <v>6</v>
      </c>
      <c r="H1" s="57" t="s">
        <v>7</v>
      </c>
      <c r="I1" s="57" t="s">
        <v>8</v>
      </c>
      <c r="J1" s="57" t="s">
        <v>9</v>
      </c>
      <c r="K1" s="67" t="s">
        <v>10</v>
      </c>
      <c r="L1" s="57" t="s">
        <v>11</v>
      </c>
    </row>
    <row r="2" ht="28.5" spans="1:12">
      <c r="A2" s="58">
        <v>1</v>
      </c>
      <c r="B2" s="58" t="s">
        <v>1499</v>
      </c>
      <c r="C2" s="58" t="s">
        <v>1500</v>
      </c>
      <c r="D2" s="58" t="s">
        <v>1501</v>
      </c>
      <c r="E2" s="59" t="s">
        <v>103</v>
      </c>
      <c r="F2" s="58">
        <v>12</v>
      </c>
      <c r="G2" s="60"/>
      <c r="H2" s="61"/>
      <c r="I2" s="68" t="s">
        <v>128</v>
      </c>
      <c r="J2" s="58"/>
      <c r="K2" s="69" t="s">
        <v>25</v>
      </c>
      <c r="L2" s="58"/>
    </row>
    <row r="3" ht="28.5" spans="1:12">
      <c r="A3" s="58">
        <v>2</v>
      </c>
      <c r="B3" s="58" t="s">
        <v>1502</v>
      </c>
      <c r="C3" s="58" t="s">
        <v>1500</v>
      </c>
      <c r="D3" s="58" t="s">
        <v>1503</v>
      </c>
      <c r="E3" s="59" t="s">
        <v>103</v>
      </c>
      <c r="F3" s="58">
        <v>30</v>
      </c>
      <c r="G3" s="60"/>
      <c r="H3" s="61"/>
      <c r="I3" s="68" t="s">
        <v>128</v>
      </c>
      <c r="J3" s="58"/>
      <c r="K3" s="69" t="s">
        <v>53</v>
      </c>
      <c r="L3" s="58"/>
    </row>
    <row r="4" ht="28.5" spans="1:12">
      <c r="A4" s="58">
        <v>3</v>
      </c>
      <c r="B4" s="58" t="s">
        <v>1502</v>
      </c>
      <c r="C4" s="58" t="s">
        <v>1500</v>
      </c>
      <c r="D4" s="58" t="s">
        <v>1504</v>
      </c>
      <c r="E4" s="59" t="s">
        <v>103</v>
      </c>
      <c r="F4" s="58">
        <v>5</v>
      </c>
      <c r="G4" s="60"/>
      <c r="H4" s="61"/>
      <c r="I4" s="68" t="s">
        <v>128</v>
      </c>
      <c r="J4" s="58"/>
      <c r="K4" s="69" t="s">
        <v>53</v>
      </c>
      <c r="L4" s="58"/>
    </row>
    <row r="5" ht="28.5" spans="1:12">
      <c r="A5" s="58">
        <v>4</v>
      </c>
      <c r="B5" s="58" t="s">
        <v>1505</v>
      </c>
      <c r="C5" s="58" t="s">
        <v>1500</v>
      </c>
      <c r="D5" s="58" t="s">
        <v>1506</v>
      </c>
      <c r="E5" s="59" t="s">
        <v>510</v>
      </c>
      <c r="F5" s="58">
        <v>4</v>
      </c>
      <c r="G5" s="60"/>
      <c r="H5" s="61"/>
      <c r="I5" s="68" t="s">
        <v>128</v>
      </c>
      <c r="J5" s="58"/>
      <c r="K5" s="69" t="s">
        <v>53</v>
      </c>
      <c r="L5" s="58"/>
    </row>
    <row r="6" ht="28.5" spans="1:12">
      <c r="A6" s="58">
        <v>5</v>
      </c>
      <c r="B6" s="62" t="s">
        <v>1507</v>
      </c>
      <c r="C6" s="58" t="s">
        <v>1500</v>
      </c>
      <c r="D6" s="63" t="s">
        <v>1508</v>
      </c>
      <c r="E6" s="62" t="s">
        <v>127</v>
      </c>
      <c r="F6" s="64">
        <v>3</v>
      </c>
      <c r="G6" s="61"/>
      <c r="H6" s="61"/>
      <c r="I6" s="68" t="s">
        <v>128</v>
      </c>
      <c r="J6" s="64"/>
      <c r="K6" s="69" t="s">
        <v>76</v>
      </c>
      <c r="L6" s="64"/>
    </row>
    <row r="7" ht="28.5" spans="1:12">
      <c r="A7" s="58">
        <v>6</v>
      </c>
      <c r="B7" s="58" t="s">
        <v>1507</v>
      </c>
      <c r="C7" s="58" t="s">
        <v>1500</v>
      </c>
      <c r="D7" s="58" t="s">
        <v>1509</v>
      </c>
      <c r="E7" s="59" t="s">
        <v>127</v>
      </c>
      <c r="F7" s="58">
        <v>13</v>
      </c>
      <c r="G7" s="60"/>
      <c r="H7" s="61"/>
      <c r="I7" s="68" t="s">
        <v>128</v>
      </c>
      <c r="J7" s="58"/>
      <c r="K7" s="69" t="s">
        <v>53</v>
      </c>
      <c r="L7" s="58"/>
    </row>
    <row r="8" ht="28.5" spans="1:12">
      <c r="A8" s="58">
        <v>7</v>
      </c>
      <c r="B8" s="58" t="s">
        <v>1510</v>
      </c>
      <c r="C8" s="58" t="s">
        <v>1500</v>
      </c>
      <c r="D8" s="58" t="s">
        <v>1511</v>
      </c>
      <c r="E8" s="59" t="s">
        <v>103</v>
      </c>
      <c r="F8" s="58">
        <v>5</v>
      </c>
      <c r="G8" s="60"/>
      <c r="H8" s="61"/>
      <c r="I8" s="68" t="s">
        <v>128</v>
      </c>
      <c r="J8" s="58"/>
      <c r="K8" s="69" t="s">
        <v>53</v>
      </c>
      <c r="L8" s="58"/>
    </row>
    <row r="9" ht="28.5" spans="1:12">
      <c r="A9" s="58">
        <v>8</v>
      </c>
      <c r="B9" s="58" t="s">
        <v>1510</v>
      </c>
      <c r="C9" s="58" t="s">
        <v>1500</v>
      </c>
      <c r="D9" s="58" t="s">
        <v>1512</v>
      </c>
      <c r="E9" s="59" t="s">
        <v>103</v>
      </c>
      <c r="F9" s="58">
        <v>21</v>
      </c>
      <c r="G9" s="60"/>
      <c r="H9" s="61"/>
      <c r="I9" s="68" t="s">
        <v>128</v>
      </c>
      <c r="J9" s="58"/>
      <c r="K9" s="69" t="s">
        <v>53</v>
      </c>
      <c r="L9" s="58"/>
    </row>
    <row r="10" ht="28.5" spans="1:12">
      <c r="A10" s="58">
        <v>9</v>
      </c>
      <c r="B10" s="58" t="s">
        <v>1510</v>
      </c>
      <c r="C10" s="58" t="s">
        <v>1500</v>
      </c>
      <c r="D10" s="58" t="s">
        <v>1513</v>
      </c>
      <c r="E10" s="59" t="s">
        <v>103</v>
      </c>
      <c r="F10" s="58">
        <v>21</v>
      </c>
      <c r="G10" s="60"/>
      <c r="H10" s="61"/>
      <c r="I10" s="68" t="s">
        <v>128</v>
      </c>
      <c r="J10" s="58"/>
      <c r="K10" s="69" t="s">
        <v>53</v>
      </c>
      <c r="L10" s="58"/>
    </row>
    <row r="11" ht="28.5" spans="1:12">
      <c r="A11" s="58">
        <v>10</v>
      </c>
      <c r="B11" s="58" t="s">
        <v>1510</v>
      </c>
      <c r="C11" s="58" t="s">
        <v>1500</v>
      </c>
      <c r="D11" s="58" t="s">
        <v>1514</v>
      </c>
      <c r="E11" s="59" t="s">
        <v>103</v>
      </c>
      <c r="F11" s="58">
        <v>9</v>
      </c>
      <c r="G11" s="60"/>
      <c r="H11" s="61"/>
      <c r="I11" s="68" t="s">
        <v>128</v>
      </c>
      <c r="J11" s="58"/>
      <c r="K11" s="69" t="s">
        <v>53</v>
      </c>
      <c r="L11" s="58"/>
    </row>
    <row r="12" ht="28.5" spans="1:12">
      <c r="A12" s="58">
        <v>11</v>
      </c>
      <c r="B12" s="58" t="s">
        <v>1510</v>
      </c>
      <c r="C12" s="58" t="s">
        <v>1500</v>
      </c>
      <c r="D12" s="58" t="s">
        <v>1515</v>
      </c>
      <c r="E12" s="59" t="s">
        <v>103</v>
      </c>
      <c r="F12" s="58">
        <v>17</v>
      </c>
      <c r="G12" s="60"/>
      <c r="H12" s="61"/>
      <c r="I12" s="68" t="s">
        <v>128</v>
      </c>
      <c r="J12" s="58"/>
      <c r="K12" s="69" t="s">
        <v>53</v>
      </c>
      <c r="L12" s="58"/>
    </row>
    <row r="13" ht="28.5" spans="1:12">
      <c r="A13" s="58">
        <v>12</v>
      </c>
      <c r="B13" s="64" t="s">
        <v>1516</v>
      </c>
      <c r="C13" s="58" t="s">
        <v>1500</v>
      </c>
      <c r="D13" s="64" t="s">
        <v>1517</v>
      </c>
      <c r="E13" s="64" t="s">
        <v>127</v>
      </c>
      <c r="F13" s="64">
        <v>3</v>
      </c>
      <c r="G13" s="61"/>
      <c r="H13" s="61"/>
      <c r="I13" s="68" t="s">
        <v>128</v>
      </c>
      <c r="J13" s="64"/>
      <c r="K13" s="70" t="s">
        <v>53</v>
      </c>
      <c r="L13" s="64"/>
    </row>
    <row r="14" ht="28.5" spans="1:12">
      <c r="A14" s="58">
        <v>13</v>
      </c>
      <c r="B14" s="58" t="s">
        <v>1518</v>
      </c>
      <c r="C14" s="58" t="s">
        <v>1500</v>
      </c>
      <c r="D14" s="58" t="s">
        <v>1519</v>
      </c>
      <c r="E14" s="59" t="s">
        <v>292</v>
      </c>
      <c r="F14" s="58">
        <v>4</v>
      </c>
      <c r="G14" s="60"/>
      <c r="H14" s="61"/>
      <c r="I14" s="68" t="s">
        <v>128</v>
      </c>
      <c r="J14" s="58"/>
      <c r="K14" s="69" t="s">
        <v>53</v>
      </c>
      <c r="L14" s="58"/>
    </row>
    <row r="15" ht="28.5" spans="1:12">
      <c r="A15" s="58">
        <v>14</v>
      </c>
      <c r="B15" s="58" t="s">
        <v>1520</v>
      </c>
      <c r="C15" s="58" t="s">
        <v>1500</v>
      </c>
      <c r="D15" s="58" t="s">
        <v>1521</v>
      </c>
      <c r="E15" s="59" t="s">
        <v>231</v>
      </c>
      <c r="F15" s="58">
        <v>5</v>
      </c>
      <c r="G15" s="60"/>
      <c r="H15" s="61"/>
      <c r="I15" s="68" t="s">
        <v>128</v>
      </c>
      <c r="J15" s="58"/>
      <c r="K15" s="69" t="s">
        <v>53</v>
      </c>
      <c r="L15" s="58"/>
    </row>
    <row r="16" ht="28.5" spans="1:12">
      <c r="A16" s="58">
        <v>15</v>
      </c>
      <c r="B16" s="58" t="s">
        <v>1522</v>
      </c>
      <c r="C16" s="58" t="s">
        <v>1500</v>
      </c>
      <c r="D16" s="58" t="s">
        <v>1506</v>
      </c>
      <c r="E16" s="59" t="s">
        <v>20</v>
      </c>
      <c r="F16" s="58">
        <v>1</v>
      </c>
      <c r="G16" s="60"/>
      <c r="H16" s="61"/>
      <c r="I16" s="68" t="s">
        <v>128</v>
      </c>
      <c r="J16" s="58"/>
      <c r="K16" s="69" t="s">
        <v>25</v>
      </c>
      <c r="L16" s="58"/>
    </row>
    <row r="17" ht="28.5" spans="1:12">
      <c r="A17" s="58">
        <v>16</v>
      </c>
      <c r="B17" s="58" t="s">
        <v>1523</v>
      </c>
      <c r="C17" s="58" t="s">
        <v>1500</v>
      </c>
      <c r="D17" s="58" t="s">
        <v>1524</v>
      </c>
      <c r="E17" s="59" t="s">
        <v>20</v>
      </c>
      <c r="F17" s="58">
        <v>20</v>
      </c>
      <c r="G17" s="60"/>
      <c r="H17" s="61"/>
      <c r="I17" s="68" t="s">
        <v>128</v>
      </c>
      <c r="J17" s="58"/>
      <c r="K17" s="69" t="s">
        <v>25</v>
      </c>
      <c r="L17" s="58"/>
    </row>
    <row r="18" ht="28.5" spans="1:12">
      <c r="A18" s="58">
        <v>17</v>
      </c>
      <c r="B18" s="58" t="s">
        <v>1525</v>
      </c>
      <c r="C18" s="58" t="s">
        <v>1500</v>
      </c>
      <c r="D18" s="58" t="s">
        <v>1524</v>
      </c>
      <c r="E18" s="59" t="s">
        <v>296</v>
      </c>
      <c r="F18" s="58">
        <v>200</v>
      </c>
      <c r="G18" s="60"/>
      <c r="H18" s="61"/>
      <c r="I18" s="68" t="s">
        <v>128</v>
      </c>
      <c r="J18" s="58"/>
      <c r="K18" s="69" t="s">
        <v>25</v>
      </c>
      <c r="L18" s="58"/>
    </row>
    <row r="19" ht="28.5" spans="1:12">
      <c r="A19" s="58">
        <v>18</v>
      </c>
      <c r="B19" s="58" t="s">
        <v>1526</v>
      </c>
      <c r="C19" s="58" t="s">
        <v>1500</v>
      </c>
      <c r="D19" s="58" t="s">
        <v>1527</v>
      </c>
      <c r="E19" s="59" t="s">
        <v>127</v>
      </c>
      <c r="F19" s="58">
        <v>15</v>
      </c>
      <c r="G19" s="60"/>
      <c r="H19" s="61"/>
      <c r="I19" s="68" t="s">
        <v>128</v>
      </c>
      <c r="J19" s="58"/>
      <c r="K19" s="69" t="s">
        <v>53</v>
      </c>
      <c r="L19" s="58"/>
    </row>
    <row r="20" ht="28.5" spans="1:12">
      <c r="A20" s="58">
        <v>19</v>
      </c>
      <c r="B20" s="58" t="s">
        <v>1528</v>
      </c>
      <c r="C20" s="58" t="s">
        <v>1500</v>
      </c>
      <c r="D20" s="58" t="s">
        <v>1529</v>
      </c>
      <c r="E20" s="59" t="s">
        <v>103</v>
      </c>
      <c r="F20" s="58">
        <v>40</v>
      </c>
      <c r="G20" s="60"/>
      <c r="H20" s="61"/>
      <c r="I20" s="68" t="s">
        <v>128</v>
      </c>
      <c r="J20" s="58"/>
      <c r="K20" s="69" t="s">
        <v>25</v>
      </c>
      <c r="L20" s="58"/>
    </row>
    <row r="21" ht="28.5" spans="1:12">
      <c r="A21" s="58">
        <v>20</v>
      </c>
      <c r="B21" s="58" t="s">
        <v>1528</v>
      </c>
      <c r="C21" s="58" t="s">
        <v>1500</v>
      </c>
      <c r="D21" s="58" t="s">
        <v>1530</v>
      </c>
      <c r="E21" s="59" t="s">
        <v>103</v>
      </c>
      <c r="F21" s="58">
        <v>55</v>
      </c>
      <c r="G21" s="60"/>
      <c r="H21" s="61"/>
      <c r="I21" s="68" t="s">
        <v>128</v>
      </c>
      <c r="J21" s="58"/>
      <c r="K21" s="69" t="s">
        <v>53</v>
      </c>
      <c r="L21" s="58"/>
    </row>
    <row r="22" ht="28.5" spans="1:12">
      <c r="A22" s="58">
        <v>21</v>
      </c>
      <c r="B22" s="58" t="s">
        <v>1531</v>
      </c>
      <c r="C22" s="58" t="s">
        <v>1500</v>
      </c>
      <c r="D22" s="58" t="s">
        <v>1532</v>
      </c>
      <c r="E22" s="59" t="s">
        <v>103</v>
      </c>
      <c r="F22" s="58">
        <v>5</v>
      </c>
      <c r="G22" s="60"/>
      <c r="H22" s="61"/>
      <c r="I22" s="68" t="s">
        <v>128</v>
      </c>
      <c r="J22" s="58"/>
      <c r="K22" s="69" t="s">
        <v>25</v>
      </c>
      <c r="L22" s="58"/>
    </row>
    <row r="23" ht="28.5" spans="1:12">
      <c r="A23" s="58">
        <v>22</v>
      </c>
      <c r="B23" s="58" t="s">
        <v>1533</v>
      </c>
      <c r="C23" s="58" t="s">
        <v>1500</v>
      </c>
      <c r="D23" s="58" t="s">
        <v>1534</v>
      </c>
      <c r="E23" s="59" t="s">
        <v>572</v>
      </c>
      <c r="F23" s="58">
        <v>3</v>
      </c>
      <c r="G23" s="60"/>
      <c r="H23" s="61"/>
      <c r="I23" s="68" t="s">
        <v>128</v>
      </c>
      <c r="J23" s="58"/>
      <c r="K23" s="69" t="s">
        <v>53</v>
      </c>
      <c r="L23" s="58"/>
    </row>
    <row r="24" ht="28.5" spans="1:12">
      <c r="A24" s="58">
        <v>23</v>
      </c>
      <c r="B24" s="9" t="s">
        <v>1535</v>
      </c>
      <c r="C24" s="58" t="s">
        <v>1500</v>
      </c>
      <c r="D24" s="9" t="s">
        <v>1536</v>
      </c>
      <c r="E24" s="65" t="s">
        <v>572</v>
      </c>
      <c r="F24" s="9">
        <v>1</v>
      </c>
      <c r="G24" s="66"/>
      <c r="H24" s="61"/>
      <c r="I24" s="68" t="s">
        <v>128</v>
      </c>
      <c r="J24" s="9"/>
      <c r="K24" s="30" t="s">
        <v>53</v>
      </c>
      <c r="L24" s="9"/>
    </row>
    <row r="25" ht="28.5" spans="1:12">
      <c r="A25" s="58">
        <v>24</v>
      </c>
      <c r="B25" s="58" t="s">
        <v>1537</v>
      </c>
      <c r="C25" s="58" t="s">
        <v>1500</v>
      </c>
      <c r="D25" s="58" t="s">
        <v>1538</v>
      </c>
      <c r="E25" s="59" t="s">
        <v>103</v>
      </c>
      <c r="F25" s="58">
        <v>200</v>
      </c>
      <c r="G25" s="60"/>
      <c r="H25" s="61"/>
      <c r="I25" s="68" t="s">
        <v>128</v>
      </c>
      <c r="J25" s="58"/>
      <c r="K25" s="69" t="s">
        <v>53</v>
      </c>
      <c r="L25" s="58"/>
    </row>
    <row r="26" ht="28.5" spans="1:12">
      <c r="A26" s="58">
        <v>25</v>
      </c>
      <c r="B26" s="58" t="s">
        <v>1539</v>
      </c>
      <c r="C26" s="58" t="s">
        <v>1500</v>
      </c>
      <c r="D26" s="58" t="s">
        <v>1540</v>
      </c>
      <c r="E26" s="59" t="s">
        <v>20</v>
      </c>
      <c r="F26" s="58">
        <v>5</v>
      </c>
      <c r="G26" s="60"/>
      <c r="H26" s="61"/>
      <c r="I26" s="68" t="s">
        <v>128</v>
      </c>
      <c r="J26" s="58"/>
      <c r="K26" s="69" t="s">
        <v>53</v>
      </c>
      <c r="L26" s="58"/>
    </row>
    <row r="27" ht="28.5" spans="1:12">
      <c r="A27" s="58">
        <v>26</v>
      </c>
      <c r="B27" s="58" t="s">
        <v>1541</v>
      </c>
      <c r="C27" s="58" t="s">
        <v>1500</v>
      </c>
      <c r="D27" s="58" t="s">
        <v>1542</v>
      </c>
      <c r="E27" s="59" t="s">
        <v>227</v>
      </c>
      <c r="F27" s="58">
        <v>20</v>
      </c>
      <c r="G27" s="60"/>
      <c r="H27" s="61"/>
      <c r="I27" s="68" t="s">
        <v>128</v>
      </c>
      <c r="J27" s="58"/>
      <c r="K27" s="69" t="s">
        <v>53</v>
      </c>
      <c r="L27" s="58"/>
    </row>
    <row r="28" ht="28.5" spans="1:12">
      <c r="A28" s="58">
        <v>27</v>
      </c>
      <c r="B28" s="58" t="s">
        <v>1543</v>
      </c>
      <c r="C28" s="58" t="s">
        <v>1500</v>
      </c>
      <c r="D28" s="58" t="s">
        <v>1544</v>
      </c>
      <c r="E28" s="59" t="s">
        <v>227</v>
      </c>
      <c r="F28" s="58">
        <v>40</v>
      </c>
      <c r="G28" s="60"/>
      <c r="H28" s="61"/>
      <c r="I28" s="68" t="s">
        <v>128</v>
      </c>
      <c r="J28" s="58"/>
      <c r="K28" s="69" t="s">
        <v>53</v>
      </c>
      <c r="L28" s="58"/>
    </row>
    <row r="29" ht="28.5" spans="1:12">
      <c r="A29" s="58">
        <v>28</v>
      </c>
      <c r="B29" s="58" t="s">
        <v>1545</v>
      </c>
      <c r="C29" s="58" t="s">
        <v>1500</v>
      </c>
      <c r="D29" s="58" t="s">
        <v>1546</v>
      </c>
      <c r="E29" s="59" t="s">
        <v>103</v>
      </c>
      <c r="F29" s="58">
        <v>30</v>
      </c>
      <c r="G29" s="60"/>
      <c r="H29" s="61"/>
      <c r="I29" s="68" t="s">
        <v>128</v>
      </c>
      <c r="J29" s="58"/>
      <c r="K29" s="69" t="s">
        <v>53</v>
      </c>
      <c r="L29" s="58"/>
    </row>
    <row r="30" ht="28.5" spans="1:12">
      <c r="A30" s="58">
        <v>29</v>
      </c>
      <c r="B30" s="58" t="s">
        <v>1545</v>
      </c>
      <c r="C30" s="58" t="s">
        <v>1500</v>
      </c>
      <c r="D30" s="58" t="s">
        <v>1547</v>
      </c>
      <c r="E30" s="59" t="s">
        <v>103</v>
      </c>
      <c r="F30" s="58">
        <v>30</v>
      </c>
      <c r="G30" s="60"/>
      <c r="H30" s="61"/>
      <c r="I30" s="68" t="s">
        <v>128</v>
      </c>
      <c r="J30" s="58"/>
      <c r="K30" s="69" t="s">
        <v>53</v>
      </c>
      <c r="L30" s="58"/>
    </row>
    <row r="31" ht="28.5" spans="1:12">
      <c r="A31" s="58">
        <v>30</v>
      </c>
      <c r="B31" s="58" t="s">
        <v>1548</v>
      </c>
      <c r="C31" s="58" t="s">
        <v>1500</v>
      </c>
      <c r="D31" s="58" t="s">
        <v>1549</v>
      </c>
      <c r="E31" s="59" t="s">
        <v>103</v>
      </c>
      <c r="F31" s="58">
        <v>30</v>
      </c>
      <c r="G31" s="60"/>
      <c r="H31" s="61"/>
      <c r="I31" s="68" t="s">
        <v>128</v>
      </c>
      <c r="J31" s="58"/>
      <c r="K31" s="69" t="s">
        <v>53</v>
      </c>
      <c r="L31" s="58"/>
    </row>
    <row r="32" ht="28.5" spans="1:12">
      <c r="A32" s="58">
        <v>31</v>
      </c>
      <c r="B32" s="58" t="s">
        <v>1550</v>
      </c>
      <c r="C32" s="58" t="s">
        <v>1500</v>
      </c>
      <c r="D32" s="58" t="s">
        <v>1551</v>
      </c>
      <c r="E32" s="59" t="s">
        <v>103</v>
      </c>
      <c r="F32" s="58">
        <v>20</v>
      </c>
      <c r="G32" s="60"/>
      <c r="H32" s="61"/>
      <c r="I32" s="68" t="s">
        <v>128</v>
      </c>
      <c r="J32" s="58"/>
      <c r="K32" s="69" t="s">
        <v>53</v>
      </c>
      <c r="L32" s="58"/>
    </row>
    <row r="33" ht="28.5" spans="1:12">
      <c r="A33" s="58">
        <v>32</v>
      </c>
      <c r="B33" s="58" t="s">
        <v>1552</v>
      </c>
      <c r="C33" s="58" t="s">
        <v>1500</v>
      </c>
      <c r="D33" s="58" t="s">
        <v>1553</v>
      </c>
      <c r="E33" s="59" t="s">
        <v>572</v>
      </c>
      <c r="F33" s="58">
        <v>1</v>
      </c>
      <c r="G33" s="60"/>
      <c r="H33" s="61"/>
      <c r="I33" s="68" t="s">
        <v>128</v>
      </c>
      <c r="J33" s="58"/>
      <c r="K33" s="69" t="s">
        <v>53</v>
      </c>
      <c r="L33" s="58" t="s">
        <v>1554</v>
      </c>
    </row>
    <row r="34" ht="28.5" spans="1:12">
      <c r="A34" s="58">
        <v>33</v>
      </c>
      <c r="B34" s="9" t="s">
        <v>1555</v>
      </c>
      <c r="C34" s="58" t="s">
        <v>1500</v>
      </c>
      <c r="D34" s="9" t="s">
        <v>1556</v>
      </c>
      <c r="E34" s="65" t="s">
        <v>211</v>
      </c>
      <c r="F34" s="9">
        <v>2</v>
      </c>
      <c r="G34" s="66"/>
      <c r="H34" s="61"/>
      <c r="I34" s="68" t="s">
        <v>128</v>
      </c>
      <c r="J34" s="9"/>
      <c r="K34" s="30" t="s">
        <v>53</v>
      </c>
      <c r="L34" s="9"/>
    </row>
    <row r="35" ht="28.5" spans="1:12">
      <c r="A35" s="58">
        <v>34</v>
      </c>
      <c r="B35" s="58" t="s">
        <v>1555</v>
      </c>
      <c r="C35" s="58" t="s">
        <v>1500</v>
      </c>
      <c r="D35" s="58" t="s">
        <v>1557</v>
      </c>
      <c r="E35" s="59" t="s">
        <v>211</v>
      </c>
      <c r="F35" s="58">
        <v>3</v>
      </c>
      <c r="G35" s="60"/>
      <c r="H35" s="61"/>
      <c r="I35" s="68" t="s">
        <v>128</v>
      </c>
      <c r="J35" s="58"/>
      <c r="K35" s="69" t="s">
        <v>53</v>
      </c>
      <c r="L35" s="58"/>
    </row>
    <row r="36" ht="28.5" spans="1:12">
      <c r="A36" s="58">
        <v>35</v>
      </c>
      <c r="B36" s="58" t="s">
        <v>1558</v>
      </c>
      <c r="C36" s="58" t="s">
        <v>1500</v>
      </c>
      <c r="D36" s="58" t="s">
        <v>1559</v>
      </c>
      <c r="E36" s="59" t="s">
        <v>20</v>
      </c>
      <c r="F36" s="58">
        <v>700</v>
      </c>
      <c r="G36" s="60"/>
      <c r="H36" s="61"/>
      <c r="I36" s="68" t="s">
        <v>128</v>
      </c>
      <c r="J36" s="58"/>
      <c r="K36" s="69" t="s">
        <v>76</v>
      </c>
      <c r="L36" s="58"/>
    </row>
    <row r="37" ht="28.5" spans="1:12">
      <c r="A37" s="58">
        <v>36</v>
      </c>
      <c r="B37" s="58" t="s">
        <v>1560</v>
      </c>
      <c r="C37" s="58" t="s">
        <v>1500</v>
      </c>
      <c r="D37" s="58" t="s">
        <v>1561</v>
      </c>
      <c r="E37" s="59" t="s">
        <v>103</v>
      </c>
      <c r="F37" s="58">
        <v>8</v>
      </c>
      <c r="G37" s="60"/>
      <c r="H37" s="61"/>
      <c r="I37" s="68" t="s">
        <v>128</v>
      </c>
      <c r="J37" s="58"/>
      <c r="K37" s="69" t="s">
        <v>53</v>
      </c>
      <c r="L37" s="58"/>
    </row>
    <row r="38" ht="28.5" spans="1:12">
      <c r="A38" s="58">
        <v>37</v>
      </c>
      <c r="B38" s="58" t="s">
        <v>1560</v>
      </c>
      <c r="C38" s="58" t="s">
        <v>1500</v>
      </c>
      <c r="D38" s="58" t="s">
        <v>1562</v>
      </c>
      <c r="E38" s="59" t="s">
        <v>103</v>
      </c>
      <c r="F38" s="58">
        <v>10</v>
      </c>
      <c r="G38" s="60"/>
      <c r="H38" s="61"/>
      <c r="I38" s="68" t="s">
        <v>128</v>
      </c>
      <c r="J38" s="58"/>
      <c r="K38" s="69" t="s">
        <v>53</v>
      </c>
      <c r="L38" s="58"/>
    </row>
    <row r="39" ht="28.5" spans="1:12">
      <c r="A39" s="58">
        <v>38</v>
      </c>
      <c r="B39" s="58" t="s">
        <v>1560</v>
      </c>
      <c r="C39" s="58" t="s">
        <v>1500</v>
      </c>
      <c r="D39" s="58" t="s">
        <v>1563</v>
      </c>
      <c r="E39" s="59" t="s">
        <v>103</v>
      </c>
      <c r="F39" s="58">
        <v>5</v>
      </c>
      <c r="G39" s="60"/>
      <c r="H39" s="61"/>
      <c r="I39" s="68" t="s">
        <v>128</v>
      </c>
      <c r="J39" s="58"/>
      <c r="K39" s="69" t="s">
        <v>53</v>
      </c>
      <c r="L39" s="58"/>
    </row>
    <row r="40" ht="28.5" spans="1:12">
      <c r="A40" s="58">
        <v>39</v>
      </c>
      <c r="B40" s="58" t="s">
        <v>1564</v>
      </c>
      <c r="C40" s="58" t="s">
        <v>1500</v>
      </c>
      <c r="D40" s="58" t="s">
        <v>1565</v>
      </c>
      <c r="E40" s="59" t="s">
        <v>103</v>
      </c>
      <c r="F40" s="58">
        <v>10</v>
      </c>
      <c r="G40" s="60"/>
      <c r="H40" s="61"/>
      <c r="I40" s="68" t="s">
        <v>128</v>
      </c>
      <c r="J40" s="58"/>
      <c r="K40" s="69" t="s">
        <v>53</v>
      </c>
      <c r="L40" s="58"/>
    </row>
    <row r="41" ht="28.5" spans="1:12">
      <c r="A41" s="58">
        <v>40</v>
      </c>
      <c r="B41" s="58" t="s">
        <v>1566</v>
      </c>
      <c r="C41" s="58" t="s">
        <v>1500</v>
      </c>
      <c r="D41" s="58" t="s">
        <v>514</v>
      </c>
      <c r="E41" s="59" t="s">
        <v>227</v>
      </c>
      <c r="F41" s="58">
        <v>10</v>
      </c>
      <c r="G41" s="60"/>
      <c r="H41" s="61"/>
      <c r="I41" s="68" t="s">
        <v>128</v>
      </c>
      <c r="J41" s="58"/>
      <c r="K41" s="69" t="s">
        <v>53</v>
      </c>
      <c r="L41" s="58"/>
    </row>
    <row r="42" ht="28.5" spans="1:12">
      <c r="A42" s="58">
        <v>41</v>
      </c>
      <c r="B42" s="58" t="s">
        <v>1567</v>
      </c>
      <c r="C42" s="58" t="s">
        <v>1500</v>
      </c>
      <c r="D42" s="58" t="s">
        <v>1568</v>
      </c>
      <c r="E42" s="59" t="s">
        <v>292</v>
      </c>
      <c r="F42" s="58">
        <v>2</v>
      </c>
      <c r="G42" s="60"/>
      <c r="H42" s="61"/>
      <c r="I42" s="68" t="s">
        <v>128</v>
      </c>
      <c r="J42" s="58"/>
      <c r="K42" s="69" t="s">
        <v>53</v>
      </c>
      <c r="L42" s="58"/>
    </row>
    <row r="43" ht="28.5" spans="1:12">
      <c r="A43" s="58">
        <v>42</v>
      </c>
      <c r="B43" s="58" t="s">
        <v>1567</v>
      </c>
      <c r="C43" s="58" t="s">
        <v>1500</v>
      </c>
      <c r="D43" s="58" t="s">
        <v>1569</v>
      </c>
      <c r="E43" s="59" t="s">
        <v>292</v>
      </c>
      <c r="F43" s="58">
        <v>2</v>
      </c>
      <c r="G43" s="60"/>
      <c r="H43" s="61"/>
      <c r="I43" s="68" t="s">
        <v>128</v>
      </c>
      <c r="J43" s="58"/>
      <c r="K43" s="69" t="s">
        <v>76</v>
      </c>
      <c r="L43" s="58"/>
    </row>
    <row r="44" ht="28.5" spans="1:12">
      <c r="A44" s="58">
        <v>43</v>
      </c>
      <c r="B44" s="58" t="s">
        <v>1567</v>
      </c>
      <c r="C44" s="58" t="s">
        <v>1500</v>
      </c>
      <c r="D44" s="58" t="s">
        <v>1570</v>
      </c>
      <c r="E44" s="59" t="s">
        <v>292</v>
      </c>
      <c r="F44" s="58">
        <v>2</v>
      </c>
      <c r="G44" s="60"/>
      <c r="H44" s="61"/>
      <c r="I44" s="68" t="s">
        <v>128</v>
      </c>
      <c r="J44" s="58"/>
      <c r="K44" s="69" t="s">
        <v>25</v>
      </c>
      <c r="L44" s="58"/>
    </row>
    <row r="45" ht="28.5" spans="1:12">
      <c r="A45" s="58">
        <v>44</v>
      </c>
      <c r="B45" s="58" t="s">
        <v>1567</v>
      </c>
      <c r="C45" s="58" t="s">
        <v>1500</v>
      </c>
      <c r="D45" s="58" t="s">
        <v>1571</v>
      </c>
      <c r="E45" s="59" t="s">
        <v>292</v>
      </c>
      <c r="F45" s="58">
        <v>2</v>
      </c>
      <c r="G45" s="60"/>
      <c r="H45" s="61"/>
      <c r="I45" s="68" t="s">
        <v>128</v>
      </c>
      <c r="J45" s="58"/>
      <c r="K45" s="69" t="s">
        <v>43</v>
      </c>
      <c r="L45" s="58"/>
    </row>
    <row r="46" ht="28.5" spans="1:12">
      <c r="A46" s="58">
        <v>45</v>
      </c>
      <c r="B46" s="58" t="s">
        <v>1567</v>
      </c>
      <c r="C46" s="58" t="s">
        <v>1500</v>
      </c>
      <c r="D46" s="58" t="s">
        <v>1572</v>
      </c>
      <c r="E46" s="59" t="s">
        <v>292</v>
      </c>
      <c r="F46" s="58">
        <v>2</v>
      </c>
      <c r="G46" s="60"/>
      <c r="H46" s="61"/>
      <c r="I46" s="68" t="s">
        <v>128</v>
      </c>
      <c r="J46" s="58"/>
      <c r="K46" s="69" t="s">
        <v>35</v>
      </c>
      <c r="L46" s="58"/>
    </row>
    <row r="47" ht="28.5" spans="1:12">
      <c r="A47" s="58">
        <v>46</v>
      </c>
      <c r="B47" s="58" t="s">
        <v>1567</v>
      </c>
      <c r="C47" s="58" t="s">
        <v>1500</v>
      </c>
      <c r="D47" s="58" t="s">
        <v>1573</v>
      </c>
      <c r="E47" s="59" t="s">
        <v>292</v>
      </c>
      <c r="F47" s="58">
        <v>2</v>
      </c>
      <c r="G47" s="60"/>
      <c r="H47" s="61"/>
      <c r="I47" s="68" t="s">
        <v>128</v>
      </c>
      <c r="J47" s="58"/>
      <c r="K47" s="69" t="s">
        <v>17</v>
      </c>
      <c r="L47" s="58"/>
    </row>
    <row r="48" ht="28.5" spans="1:12">
      <c r="A48" s="58">
        <v>47</v>
      </c>
      <c r="B48" s="58" t="s">
        <v>1567</v>
      </c>
      <c r="C48" s="58" t="s">
        <v>1500</v>
      </c>
      <c r="D48" s="58" t="s">
        <v>1574</v>
      </c>
      <c r="E48" s="59" t="s">
        <v>292</v>
      </c>
      <c r="F48" s="58">
        <v>2</v>
      </c>
      <c r="G48" s="60"/>
      <c r="H48" s="61"/>
      <c r="I48" s="68" t="s">
        <v>128</v>
      </c>
      <c r="J48" s="58"/>
      <c r="K48" s="69" t="s">
        <v>189</v>
      </c>
      <c r="L48" s="58"/>
    </row>
    <row r="49" ht="28.5" spans="1:12">
      <c r="A49" s="58">
        <v>48</v>
      </c>
      <c r="B49" s="58" t="s">
        <v>1567</v>
      </c>
      <c r="C49" s="58" t="s">
        <v>1500</v>
      </c>
      <c r="D49" s="58" t="s">
        <v>1575</v>
      </c>
      <c r="E49" s="59" t="s">
        <v>292</v>
      </c>
      <c r="F49" s="58">
        <v>2</v>
      </c>
      <c r="G49" s="60"/>
      <c r="H49" s="61"/>
      <c r="I49" s="68" t="s">
        <v>128</v>
      </c>
      <c r="J49" s="58"/>
      <c r="K49" s="69" t="s">
        <v>28</v>
      </c>
      <c r="L49" s="58"/>
    </row>
    <row r="50" ht="28.5" spans="1:12">
      <c r="A50" s="58">
        <v>49</v>
      </c>
      <c r="B50" s="58" t="s">
        <v>1567</v>
      </c>
      <c r="C50" s="58" t="s">
        <v>1500</v>
      </c>
      <c r="D50" s="58" t="s">
        <v>1576</v>
      </c>
      <c r="E50" s="59" t="s">
        <v>292</v>
      </c>
      <c r="F50" s="58">
        <v>2</v>
      </c>
      <c r="G50" s="60"/>
      <c r="H50" s="61"/>
      <c r="I50" s="68" t="s">
        <v>128</v>
      </c>
      <c r="J50" s="58"/>
      <c r="K50" s="69" t="s">
        <v>689</v>
      </c>
      <c r="L50" s="58"/>
    </row>
    <row r="51" ht="28.5" spans="1:12">
      <c r="A51" s="58">
        <v>50</v>
      </c>
      <c r="B51" s="58" t="s">
        <v>1567</v>
      </c>
      <c r="C51" s="58" t="s">
        <v>1500</v>
      </c>
      <c r="D51" s="58" t="s">
        <v>1577</v>
      </c>
      <c r="E51" s="59" t="s">
        <v>292</v>
      </c>
      <c r="F51" s="58">
        <v>2</v>
      </c>
      <c r="G51" s="60"/>
      <c r="H51" s="61"/>
      <c r="I51" s="68" t="s">
        <v>128</v>
      </c>
      <c r="J51" s="58"/>
      <c r="K51" s="69" t="s">
        <v>1578</v>
      </c>
      <c r="L51" s="58"/>
    </row>
    <row r="52" ht="28.5" spans="1:12">
      <c r="A52" s="58">
        <v>51</v>
      </c>
      <c r="B52" s="58" t="s">
        <v>1567</v>
      </c>
      <c r="C52" s="58" t="s">
        <v>1500</v>
      </c>
      <c r="D52" s="58" t="s">
        <v>1579</v>
      </c>
      <c r="E52" s="59" t="s">
        <v>292</v>
      </c>
      <c r="F52" s="58">
        <v>2</v>
      </c>
      <c r="G52" s="60"/>
      <c r="H52" s="61"/>
      <c r="I52" s="68" t="s">
        <v>128</v>
      </c>
      <c r="J52" s="58"/>
      <c r="K52" s="69" t="s">
        <v>1580</v>
      </c>
      <c r="L52" s="58"/>
    </row>
    <row r="53" ht="28.5" spans="1:12">
      <c r="A53" s="58">
        <v>52</v>
      </c>
      <c r="B53" s="58" t="s">
        <v>1567</v>
      </c>
      <c r="C53" s="58" t="s">
        <v>1500</v>
      </c>
      <c r="D53" s="58" t="s">
        <v>1581</v>
      </c>
      <c r="E53" s="59" t="s">
        <v>292</v>
      </c>
      <c r="F53" s="58">
        <v>2</v>
      </c>
      <c r="G53" s="60"/>
      <c r="H53" s="61"/>
      <c r="I53" s="68" t="s">
        <v>128</v>
      </c>
      <c r="J53" s="58"/>
      <c r="K53" s="69" t="s">
        <v>1319</v>
      </c>
      <c r="L53" s="58"/>
    </row>
    <row r="54" ht="28.5" spans="1:12">
      <c r="A54" s="58">
        <v>53</v>
      </c>
      <c r="B54" s="58" t="s">
        <v>1582</v>
      </c>
      <c r="C54" s="58" t="s">
        <v>1500</v>
      </c>
      <c r="D54" s="58" t="s">
        <v>1583</v>
      </c>
      <c r="E54" s="59" t="s">
        <v>227</v>
      </c>
      <c r="F54" s="58">
        <v>5</v>
      </c>
      <c r="G54" s="60"/>
      <c r="H54" s="61"/>
      <c r="I54" s="68" t="s">
        <v>128</v>
      </c>
      <c r="J54" s="58"/>
      <c r="K54" s="69" t="s">
        <v>53</v>
      </c>
      <c r="L54" s="58"/>
    </row>
    <row r="55" ht="28.5" spans="1:12">
      <c r="A55" s="58">
        <v>54</v>
      </c>
      <c r="B55" s="58" t="s">
        <v>1584</v>
      </c>
      <c r="C55" s="58" t="s">
        <v>1500</v>
      </c>
      <c r="D55" s="58" t="s">
        <v>1585</v>
      </c>
      <c r="E55" s="59" t="s">
        <v>103</v>
      </c>
      <c r="F55" s="58">
        <v>20</v>
      </c>
      <c r="G55" s="60"/>
      <c r="H55" s="61"/>
      <c r="I55" s="68" t="s">
        <v>128</v>
      </c>
      <c r="J55" s="58"/>
      <c r="K55" s="69" t="s">
        <v>53</v>
      </c>
      <c r="L55" s="58"/>
    </row>
    <row r="56" ht="28.5" spans="1:12">
      <c r="A56" s="58">
        <v>55</v>
      </c>
      <c r="B56" s="58" t="s">
        <v>1586</v>
      </c>
      <c r="C56" s="58" t="s">
        <v>1500</v>
      </c>
      <c r="D56" s="58" t="s">
        <v>1587</v>
      </c>
      <c r="E56" s="59" t="s">
        <v>292</v>
      </c>
      <c r="F56" s="58">
        <v>1</v>
      </c>
      <c r="G56" s="60"/>
      <c r="H56" s="61"/>
      <c r="I56" s="68" t="s">
        <v>128</v>
      </c>
      <c r="J56" s="58"/>
      <c r="K56" s="69" t="s">
        <v>53</v>
      </c>
      <c r="L56" s="58"/>
    </row>
    <row r="57" ht="28.5" spans="1:12">
      <c r="A57" s="58">
        <v>56</v>
      </c>
      <c r="B57" s="58" t="s">
        <v>1586</v>
      </c>
      <c r="C57" s="58" t="s">
        <v>1500</v>
      </c>
      <c r="D57" s="58" t="s">
        <v>1588</v>
      </c>
      <c r="E57" s="59" t="s">
        <v>292</v>
      </c>
      <c r="F57" s="58">
        <v>1</v>
      </c>
      <c r="G57" s="60"/>
      <c r="H57" s="61"/>
      <c r="I57" s="68" t="s">
        <v>128</v>
      </c>
      <c r="J57" s="58"/>
      <c r="K57" s="69" t="s">
        <v>53</v>
      </c>
      <c r="L57" s="58"/>
    </row>
    <row r="58" ht="28.5" spans="1:12">
      <c r="A58" s="58">
        <v>57</v>
      </c>
      <c r="B58" s="58" t="s">
        <v>1589</v>
      </c>
      <c r="C58" s="58" t="s">
        <v>1500</v>
      </c>
      <c r="D58" s="58" t="s">
        <v>1590</v>
      </c>
      <c r="E58" s="59" t="s">
        <v>127</v>
      </c>
      <c r="F58" s="58">
        <v>50</v>
      </c>
      <c r="G58" s="60"/>
      <c r="H58" s="61"/>
      <c r="I58" s="68" t="s">
        <v>128</v>
      </c>
      <c r="J58" s="58"/>
      <c r="K58" s="69" t="s">
        <v>53</v>
      </c>
      <c r="L58" s="58"/>
    </row>
    <row r="59" ht="28.5" spans="1:12">
      <c r="A59" s="58">
        <v>58</v>
      </c>
      <c r="B59" s="58" t="s">
        <v>1591</v>
      </c>
      <c r="C59" s="58" t="s">
        <v>1500</v>
      </c>
      <c r="D59" s="58" t="s">
        <v>1592</v>
      </c>
      <c r="E59" s="59" t="s">
        <v>127</v>
      </c>
      <c r="F59" s="58">
        <v>30</v>
      </c>
      <c r="G59" s="60"/>
      <c r="H59" s="61"/>
      <c r="I59" s="68" t="s">
        <v>128</v>
      </c>
      <c r="J59" s="58"/>
      <c r="K59" s="69" t="s">
        <v>53</v>
      </c>
      <c r="L59" s="58"/>
    </row>
    <row r="60" ht="28.5" spans="1:12">
      <c r="A60" s="58">
        <v>59</v>
      </c>
      <c r="B60" s="58" t="s">
        <v>1593</v>
      </c>
      <c r="C60" s="58" t="s">
        <v>1500</v>
      </c>
      <c r="D60" s="58" t="s">
        <v>1594</v>
      </c>
      <c r="E60" s="59" t="s">
        <v>127</v>
      </c>
      <c r="F60" s="58">
        <v>20</v>
      </c>
      <c r="G60" s="60"/>
      <c r="H60" s="61"/>
      <c r="I60" s="68" t="s">
        <v>128</v>
      </c>
      <c r="J60" s="58"/>
      <c r="K60" s="69" t="s">
        <v>53</v>
      </c>
      <c r="L60" s="58"/>
    </row>
    <row r="61" ht="28.5" spans="1:12">
      <c r="A61" s="58">
        <v>60</v>
      </c>
      <c r="B61" s="58" t="s">
        <v>1595</v>
      </c>
      <c r="C61" s="58" t="s">
        <v>1500</v>
      </c>
      <c r="D61" s="58" t="s">
        <v>1596</v>
      </c>
      <c r="E61" s="59" t="s">
        <v>127</v>
      </c>
      <c r="F61" s="58">
        <v>20</v>
      </c>
      <c r="G61" s="60"/>
      <c r="H61" s="61"/>
      <c r="I61" s="68" t="s">
        <v>128</v>
      </c>
      <c r="J61" s="58"/>
      <c r="K61" s="69" t="s">
        <v>53</v>
      </c>
      <c r="L61" s="58"/>
    </row>
    <row r="62" ht="28.5" spans="1:12">
      <c r="A62" s="58">
        <v>61</v>
      </c>
      <c r="B62" s="58" t="s">
        <v>1597</v>
      </c>
      <c r="C62" s="58" t="s">
        <v>1500</v>
      </c>
      <c r="D62" s="58" t="s">
        <v>504</v>
      </c>
      <c r="E62" s="59" t="s">
        <v>127</v>
      </c>
      <c r="F62" s="58">
        <v>6</v>
      </c>
      <c r="G62" s="60"/>
      <c r="H62" s="61"/>
      <c r="I62" s="68" t="s">
        <v>128</v>
      </c>
      <c r="J62" s="58"/>
      <c r="K62" s="69" t="s">
        <v>53</v>
      </c>
      <c r="L62" s="58"/>
    </row>
    <row r="63" ht="28.5" spans="1:12">
      <c r="A63" s="58">
        <v>62</v>
      </c>
      <c r="B63" s="58" t="s">
        <v>1598</v>
      </c>
      <c r="C63" s="58" t="s">
        <v>1500</v>
      </c>
      <c r="D63" s="58" t="s">
        <v>504</v>
      </c>
      <c r="E63" s="59" t="s">
        <v>127</v>
      </c>
      <c r="F63" s="58">
        <v>1</v>
      </c>
      <c r="G63" s="60"/>
      <c r="H63" s="61"/>
      <c r="I63" s="68" t="s">
        <v>128</v>
      </c>
      <c r="J63" s="58"/>
      <c r="K63" s="69" t="s">
        <v>53</v>
      </c>
      <c r="L63" s="58"/>
    </row>
    <row r="64" ht="28.5" spans="1:12">
      <c r="A64" s="58">
        <v>63</v>
      </c>
      <c r="B64" s="58" t="s">
        <v>1599</v>
      </c>
      <c r="C64" s="58" t="s">
        <v>1500</v>
      </c>
      <c r="D64" s="58" t="s">
        <v>1600</v>
      </c>
      <c r="E64" s="59" t="s">
        <v>20</v>
      </c>
      <c r="F64" s="58">
        <v>5</v>
      </c>
      <c r="G64" s="60"/>
      <c r="H64" s="61"/>
      <c r="I64" s="68" t="s">
        <v>128</v>
      </c>
      <c r="J64" s="58"/>
      <c r="K64" s="69" t="s">
        <v>53</v>
      </c>
      <c r="L64" s="58"/>
    </row>
    <row r="65" ht="28.5" spans="1:12">
      <c r="A65" s="58">
        <v>64</v>
      </c>
      <c r="B65" s="58" t="s">
        <v>1601</v>
      </c>
      <c r="C65" s="58" t="s">
        <v>1500</v>
      </c>
      <c r="D65" s="58" t="s">
        <v>1602</v>
      </c>
      <c r="E65" s="59" t="s">
        <v>127</v>
      </c>
      <c r="F65" s="58">
        <v>3</v>
      </c>
      <c r="G65" s="60"/>
      <c r="H65" s="61"/>
      <c r="I65" s="68" t="s">
        <v>128</v>
      </c>
      <c r="J65" s="58"/>
      <c r="K65" s="69" t="s">
        <v>53</v>
      </c>
      <c r="L65" s="58"/>
    </row>
    <row r="66" ht="28.5" spans="1:12">
      <c r="A66" s="58">
        <v>65</v>
      </c>
      <c r="B66" s="58" t="s">
        <v>1603</v>
      </c>
      <c r="C66" s="58" t="s">
        <v>1500</v>
      </c>
      <c r="D66" s="58" t="s">
        <v>1604</v>
      </c>
      <c r="E66" s="59" t="s">
        <v>127</v>
      </c>
      <c r="F66" s="58">
        <v>12</v>
      </c>
      <c r="G66" s="60"/>
      <c r="H66" s="61"/>
      <c r="I66" s="68" t="s">
        <v>128</v>
      </c>
      <c r="J66" s="58"/>
      <c r="K66" s="69" t="s">
        <v>53</v>
      </c>
      <c r="L66" s="58"/>
    </row>
    <row r="67" ht="28.5" spans="1:12">
      <c r="A67" s="58">
        <v>66</v>
      </c>
      <c r="B67" s="58" t="s">
        <v>1605</v>
      </c>
      <c r="C67" s="58" t="s">
        <v>1500</v>
      </c>
      <c r="D67" s="58" t="s">
        <v>1602</v>
      </c>
      <c r="E67" s="59" t="s">
        <v>127</v>
      </c>
      <c r="F67" s="58">
        <v>15</v>
      </c>
      <c r="G67" s="60"/>
      <c r="H67" s="61"/>
      <c r="I67" s="68" t="s">
        <v>128</v>
      </c>
      <c r="J67" s="58"/>
      <c r="K67" s="69" t="s">
        <v>53</v>
      </c>
      <c r="L67" s="58"/>
    </row>
    <row r="68" ht="28.5" spans="1:12">
      <c r="A68" s="58">
        <v>67</v>
      </c>
      <c r="B68" s="58" t="s">
        <v>1606</v>
      </c>
      <c r="C68" s="58" t="s">
        <v>1500</v>
      </c>
      <c r="D68" s="58" t="s">
        <v>1607</v>
      </c>
      <c r="E68" s="59" t="s">
        <v>127</v>
      </c>
      <c r="F68" s="58">
        <v>10</v>
      </c>
      <c r="G68" s="60"/>
      <c r="H68" s="61"/>
      <c r="I68" s="68" t="s">
        <v>128</v>
      </c>
      <c r="J68" s="58"/>
      <c r="K68" s="69" t="s">
        <v>53</v>
      </c>
      <c r="L68" s="58"/>
    </row>
    <row r="69" ht="28.5" spans="1:12">
      <c r="A69" s="58">
        <v>68</v>
      </c>
      <c r="B69" s="58" t="s">
        <v>1608</v>
      </c>
      <c r="C69" s="58" t="s">
        <v>1500</v>
      </c>
      <c r="D69" s="58" t="s">
        <v>1609</v>
      </c>
      <c r="E69" s="59" t="s">
        <v>127</v>
      </c>
      <c r="F69" s="58">
        <v>10</v>
      </c>
      <c r="G69" s="60"/>
      <c r="H69" s="61"/>
      <c r="I69" s="68" t="s">
        <v>128</v>
      </c>
      <c r="J69" s="58"/>
      <c r="K69" s="69" t="s">
        <v>53</v>
      </c>
      <c r="L69" s="58"/>
    </row>
    <row r="70" ht="28.5" spans="1:12">
      <c r="A70" s="58">
        <v>69</v>
      </c>
      <c r="B70" s="62" t="s">
        <v>1610</v>
      </c>
      <c r="C70" s="58" t="s">
        <v>1500</v>
      </c>
      <c r="D70" s="62" t="s">
        <v>1611</v>
      </c>
      <c r="E70" s="62" t="s">
        <v>127</v>
      </c>
      <c r="F70" s="64">
        <v>8</v>
      </c>
      <c r="G70" s="61"/>
      <c r="H70" s="61"/>
      <c r="I70" s="68" t="s">
        <v>128</v>
      </c>
      <c r="J70" s="64"/>
      <c r="K70" s="70" t="s">
        <v>76</v>
      </c>
      <c r="L70" s="64"/>
    </row>
    <row r="71" ht="28.5" spans="1:12">
      <c r="A71" s="58">
        <v>70</v>
      </c>
      <c r="B71" s="62" t="s">
        <v>1612</v>
      </c>
      <c r="C71" s="58" t="s">
        <v>1500</v>
      </c>
      <c r="D71" s="62" t="s">
        <v>1613</v>
      </c>
      <c r="E71" s="62" t="s">
        <v>127</v>
      </c>
      <c r="F71" s="64">
        <v>1</v>
      </c>
      <c r="G71" s="61"/>
      <c r="H71" s="61"/>
      <c r="I71" s="68" t="s">
        <v>128</v>
      </c>
      <c r="J71" s="64"/>
      <c r="K71" s="70" t="s">
        <v>76</v>
      </c>
      <c r="L71" s="64"/>
    </row>
    <row r="72" ht="28.5" spans="1:12">
      <c r="A72" s="58">
        <v>71</v>
      </c>
      <c r="B72" s="62" t="s">
        <v>1614</v>
      </c>
      <c r="C72" s="58" t="s">
        <v>1500</v>
      </c>
      <c r="D72" s="62" t="s">
        <v>1615</v>
      </c>
      <c r="E72" s="62" t="s">
        <v>127</v>
      </c>
      <c r="F72" s="64">
        <v>1</v>
      </c>
      <c r="G72" s="61"/>
      <c r="H72" s="61"/>
      <c r="I72" s="68" t="s">
        <v>128</v>
      </c>
      <c r="J72" s="64"/>
      <c r="K72" s="70" t="s">
        <v>76</v>
      </c>
      <c r="L72" s="64"/>
    </row>
    <row r="73" ht="28.5" spans="1:12">
      <c r="A73" s="58">
        <v>72</v>
      </c>
      <c r="B73" s="5" t="s">
        <v>1616</v>
      </c>
      <c r="C73" s="58" t="s">
        <v>1500</v>
      </c>
      <c r="D73" s="5" t="s">
        <v>1617</v>
      </c>
      <c r="E73" s="5" t="s">
        <v>381</v>
      </c>
      <c r="F73" s="3">
        <v>3</v>
      </c>
      <c r="G73" s="48"/>
      <c r="H73" s="61"/>
      <c r="I73" s="68" t="s">
        <v>128</v>
      </c>
      <c r="J73" s="3"/>
      <c r="K73" s="28" t="s">
        <v>76</v>
      </c>
      <c r="L73" s="3"/>
    </row>
    <row r="74" ht="28.5" spans="1:12">
      <c r="A74" s="58">
        <v>73</v>
      </c>
      <c r="B74" s="58" t="s">
        <v>1618</v>
      </c>
      <c r="C74" s="58" t="s">
        <v>1500</v>
      </c>
      <c r="D74" s="58" t="s">
        <v>1619</v>
      </c>
      <c r="E74" s="59" t="s">
        <v>127</v>
      </c>
      <c r="F74" s="58">
        <v>3</v>
      </c>
      <c r="G74" s="60"/>
      <c r="H74" s="61"/>
      <c r="I74" s="68" t="s">
        <v>128</v>
      </c>
      <c r="J74" s="58"/>
      <c r="K74" s="69" t="s">
        <v>53</v>
      </c>
      <c r="L74" s="58"/>
    </row>
    <row r="75" ht="28.5" spans="1:12">
      <c r="A75" s="58">
        <v>74</v>
      </c>
      <c r="B75" s="58" t="s">
        <v>1620</v>
      </c>
      <c r="C75" s="58" t="s">
        <v>1500</v>
      </c>
      <c r="D75" s="58" t="s">
        <v>1621</v>
      </c>
      <c r="E75" s="59" t="s">
        <v>127</v>
      </c>
      <c r="F75" s="58">
        <v>3</v>
      </c>
      <c r="G75" s="60"/>
      <c r="H75" s="61"/>
      <c r="I75" s="68" t="s">
        <v>128</v>
      </c>
      <c r="J75" s="58"/>
      <c r="K75" s="69" t="s">
        <v>53</v>
      </c>
      <c r="L75" s="58"/>
    </row>
    <row r="76" ht="28.5" spans="1:12">
      <c r="A76" s="58">
        <v>75</v>
      </c>
      <c r="B76" s="5" t="s">
        <v>1622</v>
      </c>
      <c r="C76" s="58" t="s">
        <v>1500</v>
      </c>
      <c r="D76" s="5" t="s">
        <v>1623</v>
      </c>
      <c r="E76" s="71" t="s">
        <v>20</v>
      </c>
      <c r="F76" s="5">
        <v>200</v>
      </c>
      <c r="G76" s="72"/>
      <c r="H76" s="61"/>
      <c r="I76" s="68" t="s">
        <v>128</v>
      </c>
      <c r="J76" s="5"/>
      <c r="K76" s="29" t="s">
        <v>53</v>
      </c>
      <c r="L76" s="5"/>
    </row>
    <row r="77" ht="28.5" spans="1:12">
      <c r="A77" s="58">
        <v>76</v>
      </c>
      <c r="B77" s="58" t="s">
        <v>1624</v>
      </c>
      <c r="C77" s="58" t="s">
        <v>1500</v>
      </c>
      <c r="D77" s="58" t="s">
        <v>1625</v>
      </c>
      <c r="E77" s="59" t="s">
        <v>572</v>
      </c>
      <c r="F77" s="58">
        <v>1</v>
      </c>
      <c r="G77" s="60"/>
      <c r="H77" s="61"/>
      <c r="I77" s="68" t="s">
        <v>128</v>
      </c>
      <c r="J77" s="58"/>
      <c r="K77" s="69" t="s">
        <v>53</v>
      </c>
      <c r="L77" s="58"/>
    </row>
    <row r="78" ht="28.5" spans="1:12">
      <c r="A78" s="58">
        <v>77</v>
      </c>
      <c r="B78" s="58" t="s">
        <v>1626</v>
      </c>
      <c r="C78" s="58" t="s">
        <v>1500</v>
      </c>
      <c r="D78" s="58" t="s">
        <v>1627</v>
      </c>
      <c r="E78" s="59" t="s">
        <v>572</v>
      </c>
      <c r="F78" s="58">
        <v>4</v>
      </c>
      <c r="G78" s="60"/>
      <c r="H78" s="61"/>
      <c r="I78" s="68" t="s">
        <v>128</v>
      </c>
      <c r="J78" s="58" t="str">
        <f>_xlfn.DISPIMG("ID_1941C73A4618478EB684C90378155002",1)</f>
        <v>=DISPIMG("ID_1941C73A4618478EB684C90378155002",1)</v>
      </c>
      <c r="K78" s="69" t="s">
        <v>53</v>
      </c>
      <c r="L78" s="58"/>
    </row>
    <row r="79" ht="28.5" spans="1:12">
      <c r="A79" s="58">
        <v>78</v>
      </c>
      <c r="B79" s="62" t="s">
        <v>1628</v>
      </c>
      <c r="C79" s="58" t="s">
        <v>1500</v>
      </c>
      <c r="D79" s="62" t="s">
        <v>1629</v>
      </c>
      <c r="E79" s="73" t="s">
        <v>20</v>
      </c>
      <c r="F79" s="62">
        <v>10</v>
      </c>
      <c r="G79" s="74"/>
      <c r="H79" s="61"/>
      <c r="I79" s="68" t="s">
        <v>128</v>
      </c>
      <c r="J79" s="62" t="str">
        <f>_xlfn.DISPIMG("ID_3A67A5B0FC59469D833667B84BF6E223",1)</f>
        <v>=DISPIMG("ID_3A67A5B0FC59469D833667B84BF6E223",1)</v>
      </c>
      <c r="K79" s="82" t="s">
        <v>53</v>
      </c>
      <c r="L79" s="62"/>
    </row>
    <row r="80" ht="28.5" spans="1:12">
      <c r="A80" s="58">
        <v>79</v>
      </c>
      <c r="B80" s="62" t="s">
        <v>1630</v>
      </c>
      <c r="C80" s="58" t="s">
        <v>1500</v>
      </c>
      <c r="D80" s="62" t="s">
        <v>1631</v>
      </c>
      <c r="E80" s="73" t="s">
        <v>188</v>
      </c>
      <c r="F80" s="62">
        <v>10</v>
      </c>
      <c r="G80" s="74"/>
      <c r="H80" s="61"/>
      <c r="I80" s="68" t="s">
        <v>128</v>
      </c>
      <c r="J80" s="62"/>
      <c r="K80" s="82" t="s">
        <v>53</v>
      </c>
      <c r="L80" s="62"/>
    </row>
    <row r="81" ht="28.5" spans="1:12">
      <c r="A81" s="58">
        <v>80</v>
      </c>
      <c r="B81" s="58" t="s">
        <v>1632</v>
      </c>
      <c r="C81" s="58" t="s">
        <v>1500</v>
      </c>
      <c r="D81" s="58" t="s">
        <v>1633</v>
      </c>
      <c r="E81" s="59" t="s">
        <v>231</v>
      </c>
      <c r="F81" s="58">
        <v>2</v>
      </c>
      <c r="G81" s="75"/>
      <c r="H81" s="61"/>
      <c r="I81" s="68" t="s">
        <v>128</v>
      </c>
      <c r="J81" s="58"/>
      <c r="K81" s="69" t="s">
        <v>1578</v>
      </c>
      <c r="L81" s="58"/>
    </row>
    <row r="82" ht="28.5" spans="1:12">
      <c r="A82" s="58">
        <v>81</v>
      </c>
      <c r="B82" s="58" t="s">
        <v>1632</v>
      </c>
      <c r="C82" s="58" t="s">
        <v>1500</v>
      </c>
      <c r="D82" s="58" t="s">
        <v>1634</v>
      </c>
      <c r="E82" s="59" t="s">
        <v>231</v>
      </c>
      <c r="F82" s="58">
        <v>2</v>
      </c>
      <c r="G82" s="75"/>
      <c r="H82" s="61"/>
      <c r="I82" s="68" t="s">
        <v>128</v>
      </c>
      <c r="J82" s="58"/>
      <c r="K82" s="69" t="s">
        <v>1578</v>
      </c>
      <c r="L82" s="58"/>
    </row>
    <row r="83" ht="28.5" spans="1:12">
      <c r="A83" s="58">
        <v>82</v>
      </c>
      <c r="B83" s="58" t="s">
        <v>1635</v>
      </c>
      <c r="C83" s="58" t="s">
        <v>1500</v>
      </c>
      <c r="D83" s="58" t="s">
        <v>1636</v>
      </c>
      <c r="E83" s="59" t="s">
        <v>20</v>
      </c>
      <c r="F83" s="58">
        <v>1</v>
      </c>
      <c r="G83" s="75"/>
      <c r="H83" s="61"/>
      <c r="I83" s="68" t="s">
        <v>128</v>
      </c>
      <c r="J83" s="58"/>
      <c r="K83" s="69" t="s">
        <v>1578</v>
      </c>
      <c r="L83" s="58"/>
    </row>
    <row r="84" ht="28.5" spans="1:12">
      <c r="A84" s="58">
        <v>83</v>
      </c>
      <c r="B84" s="58" t="s">
        <v>1635</v>
      </c>
      <c r="C84" s="58" t="s">
        <v>1500</v>
      </c>
      <c r="D84" s="58" t="s">
        <v>1637</v>
      </c>
      <c r="E84" s="59" t="s">
        <v>20</v>
      </c>
      <c r="F84" s="58">
        <v>1</v>
      </c>
      <c r="G84" s="75"/>
      <c r="H84" s="61"/>
      <c r="I84" s="68" t="s">
        <v>128</v>
      </c>
      <c r="J84" s="58"/>
      <c r="K84" s="69" t="s">
        <v>1578</v>
      </c>
      <c r="L84" s="58"/>
    </row>
    <row r="85" ht="28.5" spans="1:12">
      <c r="A85" s="58">
        <v>84</v>
      </c>
      <c r="B85" s="58" t="s">
        <v>1638</v>
      </c>
      <c r="C85" s="58" t="s">
        <v>1500</v>
      </c>
      <c r="D85" s="3" t="s">
        <v>1639</v>
      </c>
      <c r="E85" s="3" t="s">
        <v>20</v>
      </c>
      <c r="F85" s="3">
        <v>6</v>
      </c>
      <c r="G85" s="48"/>
      <c r="H85" s="61"/>
      <c r="I85" s="68" t="s">
        <v>128</v>
      </c>
      <c r="J85" s="3"/>
      <c r="K85" s="3"/>
      <c r="L85" s="3"/>
    </row>
    <row r="86" ht="28.5" spans="1:12">
      <c r="A86" s="58">
        <v>85</v>
      </c>
      <c r="B86" s="58" t="s">
        <v>1635</v>
      </c>
      <c r="C86" s="58" t="s">
        <v>1500</v>
      </c>
      <c r="D86" s="58" t="s">
        <v>1640</v>
      </c>
      <c r="E86" s="59" t="s">
        <v>20</v>
      </c>
      <c r="F86" s="58">
        <v>1</v>
      </c>
      <c r="G86" s="75"/>
      <c r="H86" s="61"/>
      <c r="I86" s="68" t="s">
        <v>128</v>
      </c>
      <c r="J86" s="58"/>
      <c r="K86" s="69" t="s">
        <v>1578</v>
      </c>
      <c r="L86" s="58"/>
    </row>
    <row r="87" ht="28.5" spans="1:12">
      <c r="A87" s="58">
        <v>86</v>
      </c>
      <c r="B87" s="9" t="s">
        <v>1641</v>
      </c>
      <c r="C87" s="58" t="s">
        <v>1500</v>
      </c>
      <c r="D87" s="9" t="s">
        <v>1642</v>
      </c>
      <c r="E87" s="65" t="s">
        <v>392</v>
      </c>
      <c r="F87" s="9">
        <v>2</v>
      </c>
      <c r="G87" s="76"/>
      <c r="H87" s="61"/>
      <c r="I87" s="68" t="s">
        <v>128</v>
      </c>
      <c r="J87" s="9"/>
      <c r="K87" s="30" t="s">
        <v>25</v>
      </c>
      <c r="L87" s="9"/>
    </row>
    <row r="88" ht="28.5" spans="1:12">
      <c r="A88" s="58">
        <v>87</v>
      </c>
      <c r="B88" s="9" t="s">
        <v>1643</v>
      </c>
      <c r="C88" s="58" t="s">
        <v>1500</v>
      </c>
      <c r="D88" s="9" t="s">
        <v>1644</v>
      </c>
      <c r="E88" s="65" t="s">
        <v>392</v>
      </c>
      <c r="F88" s="9">
        <v>2</v>
      </c>
      <c r="G88" s="76"/>
      <c r="H88" s="61"/>
      <c r="I88" s="68" t="s">
        <v>128</v>
      </c>
      <c r="J88" s="9"/>
      <c r="K88" s="30" t="s">
        <v>25</v>
      </c>
      <c r="L88" s="9"/>
    </row>
    <row r="89" ht="28.5" spans="1:12">
      <c r="A89" s="58">
        <v>88</v>
      </c>
      <c r="B89" s="9" t="s">
        <v>1645</v>
      </c>
      <c r="C89" s="58" t="s">
        <v>1500</v>
      </c>
      <c r="D89" s="9" t="s">
        <v>380</v>
      </c>
      <c r="E89" s="65" t="s">
        <v>227</v>
      </c>
      <c r="F89" s="9">
        <v>2</v>
      </c>
      <c r="G89" s="76"/>
      <c r="H89" s="61"/>
      <c r="I89" s="68" t="s">
        <v>128</v>
      </c>
      <c r="J89" s="9"/>
      <c r="K89" s="30" t="s">
        <v>25</v>
      </c>
      <c r="L89" s="9"/>
    </row>
    <row r="90" ht="28.5" spans="1:12">
      <c r="A90" s="58">
        <v>89</v>
      </c>
      <c r="B90" s="58" t="s">
        <v>1646</v>
      </c>
      <c r="C90" s="58" t="s">
        <v>1500</v>
      </c>
      <c r="D90" s="58" t="s">
        <v>1647</v>
      </c>
      <c r="E90" s="59" t="s">
        <v>20</v>
      </c>
      <c r="F90" s="58">
        <v>30</v>
      </c>
      <c r="G90" s="75"/>
      <c r="H90" s="61"/>
      <c r="I90" s="68" t="s">
        <v>128</v>
      </c>
      <c r="J90" s="58"/>
      <c r="K90" s="69" t="s">
        <v>25</v>
      </c>
      <c r="L90" s="58"/>
    </row>
    <row r="91" ht="28.5" spans="1:12">
      <c r="A91" s="58">
        <v>90</v>
      </c>
      <c r="B91" s="58" t="s">
        <v>1648</v>
      </c>
      <c r="C91" s="58" t="s">
        <v>1500</v>
      </c>
      <c r="D91" s="58" t="s">
        <v>1649</v>
      </c>
      <c r="E91" s="59" t="s">
        <v>20</v>
      </c>
      <c r="F91" s="58">
        <v>210</v>
      </c>
      <c r="G91" s="75"/>
      <c r="H91" s="61"/>
      <c r="I91" s="68" t="s">
        <v>128</v>
      </c>
      <c r="J91" s="58"/>
      <c r="K91" s="69" t="s">
        <v>25</v>
      </c>
      <c r="L91" s="58"/>
    </row>
    <row r="92" ht="28.5" spans="1:12">
      <c r="A92" s="58">
        <v>91</v>
      </c>
      <c r="B92" s="58" t="s">
        <v>1650</v>
      </c>
      <c r="C92" s="58" t="s">
        <v>1500</v>
      </c>
      <c r="D92" s="58" t="s">
        <v>1651</v>
      </c>
      <c r="E92" s="59" t="s">
        <v>20</v>
      </c>
      <c r="F92" s="58">
        <v>6</v>
      </c>
      <c r="G92" s="75"/>
      <c r="H92" s="61"/>
      <c r="I92" s="68" t="s">
        <v>128</v>
      </c>
      <c r="J92" s="58"/>
      <c r="K92" s="69" t="s">
        <v>25</v>
      </c>
      <c r="L92" s="58"/>
    </row>
    <row r="93" ht="28.5" spans="1:12">
      <c r="A93" s="58">
        <v>92</v>
      </c>
      <c r="B93" s="58" t="s">
        <v>1652</v>
      </c>
      <c r="C93" s="58" t="s">
        <v>1500</v>
      </c>
      <c r="D93" s="58" t="s">
        <v>1653</v>
      </c>
      <c r="E93" s="59" t="s">
        <v>572</v>
      </c>
      <c r="F93" s="58">
        <v>55</v>
      </c>
      <c r="G93" s="75"/>
      <c r="H93" s="61"/>
      <c r="I93" s="68" t="s">
        <v>128</v>
      </c>
      <c r="J93" s="58"/>
      <c r="K93" s="69" t="s">
        <v>76</v>
      </c>
      <c r="L93" s="58"/>
    </row>
    <row r="94" ht="28.5" spans="1:12">
      <c r="A94" s="58">
        <v>93</v>
      </c>
      <c r="B94" s="58" t="s">
        <v>1654</v>
      </c>
      <c r="C94" s="58" t="s">
        <v>1500</v>
      </c>
      <c r="D94" s="58" t="s">
        <v>1655</v>
      </c>
      <c r="E94" s="59" t="s">
        <v>292</v>
      </c>
      <c r="F94" s="58">
        <v>24</v>
      </c>
      <c r="G94" s="75"/>
      <c r="H94" s="61"/>
      <c r="I94" s="68" t="s">
        <v>128</v>
      </c>
      <c r="J94" s="58"/>
      <c r="K94" s="69" t="s">
        <v>35</v>
      </c>
      <c r="L94" s="58"/>
    </row>
    <row r="95" ht="28.5" spans="1:12">
      <c r="A95" s="58">
        <v>94</v>
      </c>
      <c r="B95" s="58" t="s">
        <v>1656</v>
      </c>
      <c r="C95" s="58" t="s">
        <v>1500</v>
      </c>
      <c r="D95" s="58" t="s">
        <v>1657</v>
      </c>
      <c r="E95" s="59" t="s">
        <v>292</v>
      </c>
      <c r="F95" s="58">
        <v>24</v>
      </c>
      <c r="G95" s="75"/>
      <c r="H95" s="61"/>
      <c r="I95" s="68" t="s">
        <v>128</v>
      </c>
      <c r="J95" s="58"/>
      <c r="K95" s="69" t="s">
        <v>35</v>
      </c>
      <c r="L95" s="58"/>
    </row>
    <row r="96" ht="28.5" spans="1:12">
      <c r="A96" s="58">
        <v>95</v>
      </c>
      <c r="B96" s="58" t="s">
        <v>1658</v>
      </c>
      <c r="C96" s="58" t="s">
        <v>1500</v>
      </c>
      <c r="D96" s="58" t="s">
        <v>1659</v>
      </c>
      <c r="E96" s="59" t="s">
        <v>1660</v>
      </c>
      <c r="F96" s="58">
        <v>100</v>
      </c>
      <c r="G96" s="75"/>
      <c r="H96" s="61"/>
      <c r="I96" s="68" t="s">
        <v>128</v>
      </c>
      <c r="J96" s="58"/>
      <c r="K96" s="69" t="s">
        <v>17</v>
      </c>
      <c r="L96" s="58"/>
    </row>
    <row r="97" ht="28.5" spans="1:12">
      <c r="A97" s="58">
        <v>96</v>
      </c>
      <c r="B97" s="58" t="s">
        <v>1658</v>
      </c>
      <c r="C97" s="58" t="s">
        <v>1500</v>
      </c>
      <c r="D97" s="58" t="s">
        <v>1661</v>
      </c>
      <c r="E97" s="59" t="s">
        <v>1660</v>
      </c>
      <c r="F97" s="58">
        <v>100</v>
      </c>
      <c r="G97" s="75"/>
      <c r="H97" s="61"/>
      <c r="I97" s="68" t="s">
        <v>128</v>
      </c>
      <c r="J97" s="58"/>
      <c r="K97" s="69" t="s">
        <v>17</v>
      </c>
      <c r="L97" s="58"/>
    </row>
    <row r="98" ht="28.5" spans="1:12">
      <c r="A98" s="58">
        <v>97</v>
      </c>
      <c r="B98" s="62" t="s">
        <v>1662</v>
      </c>
      <c r="C98" s="58" t="s">
        <v>1500</v>
      </c>
      <c r="D98" s="62" t="s">
        <v>1663</v>
      </c>
      <c r="E98" s="73" t="s">
        <v>292</v>
      </c>
      <c r="F98" s="5">
        <v>3</v>
      </c>
      <c r="G98" s="77"/>
      <c r="H98" s="61"/>
      <c r="I98" s="68" t="s">
        <v>128</v>
      </c>
      <c r="J98" s="62"/>
      <c r="K98" s="82" t="s">
        <v>53</v>
      </c>
      <c r="L98" s="62"/>
    </row>
    <row r="99" ht="28.5" spans="1:12">
      <c r="A99" s="58">
        <v>98</v>
      </c>
      <c r="B99" s="58" t="s">
        <v>1664</v>
      </c>
      <c r="C99" s="58" t="s">
        <v>1500</v>
      </c>
      <c r="D99" s="58" t="s">
        <v>1665</v>
      </c>
      <c r="E99" s="59" t="s">
        <v>539</v>
      </c>
      <c r="F99" s="58">
        <v>440</v>
      </c>
      <c r="G99" s="60"/>
      <c r="H99" s="61"/>
      <c r="I99" s="68" t="s">
        <v>128</v>
      </c>
      <c r="J99" s="58"/>
      <c r="K99" s="69" t="s">
        <v>76</v>
      </c>
      <c r="L99" s="58"/>
    </row>
    <row r="100" ht="28.5" spans="1:12">
      <c r="A100" s="58">
        <v>99</v>
      </c>
      <c r="B100" s="78" t="s">
        <v>1664</v>
      </c>
      <c r="C100" s="58" t="s">
        <v>1500</v>
      </c>
      <c r="D100" s="78" t="s">
        <v>1666</v>
      </c>
      <c r="E100" s="3" t="s">
        <v>103</v>
      </c>
      <c r="F100" s="3">
        <v>50</v>
      </c>
      <c r="G100" s="48"/>
      <c r="H100" s="61"/>
      <c r="I100" s="68" t="s">
        <v>128</v>
      </c>
      <c r="J100" s="3"/>
      <c r="K100" s="28" t="s">
        <v>43</v>
      </c>
      <c r="L100" s="3"/>
    </row>
    <row r="101" ht="28.5" spans="1:12">
      <c r="A101" s="58">
        <v>100</v>
      </c>
      <c r="B101" s="78" t="s">
        <v>1664</v>
      </c>
      <c r="C101" s="58" t="s">
        <v>1500</v>
      </c>
      <c r="D101" s="78" t="s">
        <v>1667</v>
      </c>
      <c r="E101" s="3" t="s">
        <v>103</v>
      </c>
      <c r="F101" s="3">
        <v>50</v>
      </c>
      <c r="G101" s="48"/>
      <c r="H101" s="61"/>
      <c r="I101" s="68" t="s">
        <v>128</v>
      </c>
      <c r="J101" s="3"/>
      <c r="K101" s="28" t="s">
        <v>43</v>
      </c>
      <c r="L101" s="3"/>
    </row>
    <row r="102" ht="28.5" spans="1:12">
      <c r="A102" s="58">
        <v>101</v>
      </c>
      <c r="B102" s="58" t="s">
        <v>1668</v>
      </c>
      <c r="C102" s="58" t="s">
        <v>1500</v>
      </c>
      <c r="D102" s="58" t="s">
        <v>1669</v>
      </c>
      <c r="E102" s="59" t="s">
        <v>103</v>
      </c>
      <c r="F102" s="58">
        <v>5</v>
      </c>
      <c r="G102" s="60"/>
      <c r="H102" s="61"/>
      <c r="I102" s="68" t="s">
        <v>128</v>
      </c>
      <c r="J102" s="58"/>
      <c r="K102" s="69" t="s">
        <v>53</v>
      </c>
      <c r="L102" s="58"/>
    </row>
    <row r="103" ht="28.5" spans="1:12">
      <c r="A103" s="58">
        <v>102</v>
      </c>
      <c r="B103" s="58" t="s">
        <v>1668</v>
      </c>
      <c r="C103" s="58" t="s">
        <v>1500</v>
      </c>
      <c r="D103" s="58" t="s">
        <v>1670</v>
      </c>
      <c r="E103" s="59" t="s">
        <v>103</v>
      </c>
      <c r="F103" s="58">
        <v>5</v>
      </c>
      <c r="G103" s="60"/>
      <c r="H103" s="61"/>
      <c r="I103" s="68" t="s">
        <v>128</v>
      </c>
      <c r="J103" s="58"/>
      <c r="K103" s="69" t="s">
        <v>53</v>
      </c>
      <c r="L103" s="58"/>
    </row>
    <row r="104" ht="28.5" spans="1:12">
      <c r="A104" s="58">
        <v>103</v>
      </c>
      <c r="B104" s="58" t="s">
        <v>1671</v>
      </c>
      <c r="C104" s="58" t="s">
        <v>1500</v>
      </c>
      <c r="D104" s="64" t="s">
        <v>1672</v>
      </c>
      <c r="E104" s="64" t="s">
        <v>23</v>
      </c>
      <c r="F104" s="64">
        <v>12</v>
      </c>
      <c r="G104" s="61"/>
      <c r="H104" s="61"/>
      <c r="I104" s="68" t="s">
        <v>128</v>
      </c>
      <c r="J104" s="64"/>
      <c r="K104" s="70" t="s">
        <v>53</v>
      </c>
      <c r="L104" s="64"/>
    </row>
    <row r="105" ht="28.5" spans="1:12">
      <c r="A105" s="58">
        <v>104</v>
      </c>
      <c r="B105" s="58" t="s">
        <v>1673</v>
      </c>
      <c r="C105" s="58" t="s">
        <v>1500</v>
      </c>
      <c r="D105" s="58" t="s">
        <v>1674</v>
      </c>
      <c r="E105" s="59" t="s">
        <v>20</v>
      </c>
      <c r="F105" s="58">
        <v>10</v>
      </c>
      <c r="G105" s="60"/>
      <c r="H105" s="61"/>
      <c r="I105" s="68" t="s">
        <v>128</v>
      </c>
      <c r="J105" s="58"/>
      <c r="K105" s="69" t="s">
        <v>76</v>
      </c>
      <c r="L105" s="58"/>
    </row>
    <row r="106" ht="28.5" spans="1:12">
      <c r="A106" s="58">
        <v>105</v>
      </c>
      <c r="B106" s="58" t="s">
        <v>1675</v>
      </c>
      <c r="C106" s="58" t="s">
        <v>1500</v>
      </c>
      <c r="D106" s="58" t="s">
        <v>1676</v>
      </c>
      <c r="E106" s="59" t="s">
        <v>392</v>
      </c>
      <c r="F106" s="5">
        <v>2</v>
      </c>
      <c r="G106" s="60"/>
      <c r="H106" s="61"/>
      <c r="I106" s="68" t="s">
        <v>128</v>
      </c>
      <c r="J106" s="58"/>
      <c r="K106" s="69" t="s">
        <v>76</v>
      </c>
      <c r="L106" s="58"/>
    </row>
    <row r="107" ht="28.5" spans="1:12">
      <c r="A107" s="58">
        <v>106</v>
      </c>
      <c r="B107" s="58" t="s">
        <v>1677</v>
      </c>
      <c r="C107" s="58" t="s">
        <v>1500</v>
      </c>
      <c r="D107" s="58" t="s">
        <v>714</v>
      </c>
      <c r="E107" s="59" t="s">
        <v>20</v>
      </c>
      <c r="F107" s="58">
        <v>60</v>
      </c>
      <c r="G107" s="79"/>
      <c r="H107" s="61"/>
      <c r="I107" s="68" t="s">
        <v>128</v>
      </c>
      <c r="J107" s="58"/>
      <c r="K107" s="69" t="s">
        <v>25</v>
      </c>
      <c r="L107" s="58"/>
    </row>
    <row r="108" ht="28.5" spans="1:12">
      <c r="A108" s="58">
        <v>107</v>
      </c>
      <c r="B108" s="58" t="s">
        <v>1678</v>
      </c>
      <c r="C108" s="58" t="s">
        <v>1500</v>
      </c>
      <c r="D108" s="58" t="s">
        <v>1679</v>
      </c>
      <c r="E108" s="59" t="s">
        <v>103</v>
      </c>
      <c r="F108" s="58">
        <v>4</v>
      </c>
      <c r="G108" s="80"/>
      <c r="H108" s="61"/>
      <c r="I108" s="68" t="s">
        <v>128</v>
      </c>
      <c r="J108" s="58"/>
      <c r="K108" s="69" t="s">
        <v>35</v>
      </c>
      <c r="L108" s="58"/>
    </row>
    <row r="109" ht="28.5" spans="1:12">
      <c r="A109" s="58">
        <v>108</v>
      </c>
      <c r="B109" s="9" t="s">
        <v>1680</v>
      </c>
      <c r="C109" s="58" t="s">
        <v>1500</v>
      </c>
      <c r="D109" s="9" t="s">
        <v>1681</v>
      </c>
      <c r="E109" s="65" t="s">
        <v>20</v>
      </c>
      <c r="F109" s="9">
        <v>70</v>
      </c>
      <c r="G109" s="76"/>
      <c r="H109" s="61"/>
      <c r="I109" s="68" t="s">
        <v>128</v>
      </c>
      <c r="J109" s="9"/>
      <c r="K109" s="30" t="s">
        <v>25</v>
      </c>
      <c r="L109" s="9"/>
    </row>
    <row r="110" ht="28.5" spans="1:12">
      <c r="A110" s="58">
        <v>109</v>
      </c>
      <c r="B110" s="4" t="s">
        <v>1682</v>
      </c>
      <c r="C110" s="58" t="s">
        <v>1500</v>
      </c>
      <c r="D110" s="4" t="s">
        <v>1683</v>
      </c>
      <c r="E110" s="3" t="s">
        <v>127</v>
      </c>
      <c r="F110" s="81">
        <v>40</v>
      </c>
      <c r="G110" s="48"/>
      <c r="H110" s="61"/>
      <c r="I110" s="83" t="s">
        <v>128</v>
      </c>
      <c r="J110" s="3"/>
      <c r="K110" s="28" t="s">
        <v>53</v>
      </c>
      <c r="L110" s="3"/>
    </row>
    <row r="111" ht="28.5" spans="1:12">
      <c r="A111" s="58">
        <v>110</v>
      </c>
      <c r="B111" s="3" t="s">
        <v>1684</v>
      </c>
      <c r="C111" s="58" t="s">
        <v>1500</v>
      </c>
      <c r="D111" s="3" t="s">
        <v>1685</v>
      </c>
      <c r="E111" s="3" t="s">
        <v>20</v>
      </c>
      <c r="F111" s="3">
        <v>50</v>
      </c>
      <c r="G111" s="48"/>
      <c r="H111" s="61"/>
      <c r="I111" s="83" t="s">
        <v>128</v>
      </c>
      <c r="J111" s="3"/>
      <c r="K111" s="28" t="s">
        <v>25</v>
      </c>
      <c r="L111" s="3"/>
    </row>
    <row r="112" ht="28.5" spans="1:12">
      <c r="A112" s="58">
        <v>111</v>
      </c>
      <c r="B112" s="3" t="s">
        <v>1686</v>
      </c>
      <c r="C112" s="58" t="s">
        <v>1500</v>
      </c>
      <c r="D112" s="3" t="s">
        <v>1687</v>
      </c>
      <c r="E112" s="3" t="s">
        <v>20</v>
      </c>
      <c r="F112" s="3">
        <v>130</v>
      </c>
      <c r="G112" s="48"/>
      <c r="H112" s="61"/>
      <c r="I112" s="83" t="s">
        <v>128</v>
      </c>
      <c r="J112" s="3"/>
      <c r="K112" s="28" t="s">
        <v>25</v>
      </c>
      <c r="L112" s="3"/>
    </row>
    <row r="113" ht="28.5" spans="1:12">
      <c r="A113" s="58">
        <v>112</v>
      </c>
      <c r="B113" s="62" t="s">
        <v>1688</v>
      </c>
      <c r="C113" s="58" t="s">
        <v>1500</v>
      </c>
      <c r="D113" s="62" t="s">
        <v>1689</v>
      </c>
      <c r="E113" s="73" t="s">
        <v>227</v>
      </c>
      <c r="F113" s="62">
        <v>340</v>
      </c>
      <c r="G113" s="77"/>
      <c r="H113" s="61"/>
      <c r="I113" s="68" t="s">
        <v>128</v>
      </c>
      <c r="J113" s="84" t="str">
        <f t="shared" ref="J113:J119" si="0">_xlfn.DISPIMG("ID_4A101C58A02D448F9A36E17C5093B4C7",1)</f>
        <v>=DISPIMG("ID_4A101C58A02D448F9A36E17C5093B4C7",1)</v>
      </c>
      <c r="K113" s="82" t="s">
        <v>53</v>
      </c>
      <c r="L113" s="62"/>
    </row>
    <row r="114" ht="28.5" spans="1:12">
      <c r="A114" s="58">
        <v>113</v>
      </c>
      <c r="B114" s="62" t="s">
        <v>1688</v>
      </c>
      <c r="C114" s="58" t="s">
        <v>1500</v>
      </c>
      <c r="D114" s="62" t="s">
        <v>1690</v>
      </c>
      <c r="E114" s="73" t="s">
        <v>227</v>
      </c>
      <c r="F114" s="62">
        <v>340</v>
      </c>
      <c r="G114" s="77"/>
      <c r="H114" s="61"/>
      <c r="I114" s="68" t="s">
        <v>128</v>
      </c>
      <c r="J114" s="84" t="str">
        <f t="shared" si="0"/>
        <v>=DISPIMG("ID_4A101C58A02D448F9A36E17C5093B4C7",1)</v>
      </c>
      <c r="K114" s="82" t="s">
        <v>53</v>
      </c>
      <c r="L114" s="62"/>
    </row>
    <row r="115" ht="28.5" spans="1:12">
      <c r="A115" s="58">
        <v>114</v>
      </c>
      <c r="B115" s="58" t="s">
        <v>1691</v>
      </c>
      <c r="C115" s="58" t="s">
        <v>1500</v>
      </c>
      <c r="D115" s="58" t="s">
        <v>380</v>
      </c>
      <c r="E115" s="59" t="s">
        <v>227</v>
      </c>
      <c r="F115" s="58">
        <v>50</v>
      </c>
      <c r="G115" s="75"/>
      <c r="H115" s="61"/>
      <c r="I115" s="68" t="s">
        <v>128</v>
      </c>
      <c r="J115" s="84" t="str">
        <f t="shared" si="0"/>
        <v>=DISPIMG("ID_4A101C58A02D448F9A36E17C5093B4C7",1)</v>
      </c>
      <c r="K115" s="69" t="s">
        <v>53</v>
      </c>
      <c r="L115" s="58"/>
    </row>
    <row r="116" ht="28.5" spans="1:12">
      <c r="A116" s="58">
        <v>115</v>
      </c>
      <c r="B116" s="58" t="s">
        <v>1692</v>
      </c>
      <c r="C116" s="58" t="s">
        <v>1500</v>
      </c>
      <c r="D116" s="58" t="s">
        <v>1693</v>
      </c>
      <c r="E116" s="59" t="s">
        <v>227</v>
      </c>
      <c r="F116" s="58">
        <v>50</v>
      </c>
      <c r="G116" s="75"/>
      <c r="H116" s="61"/>
      <c r="I116" s="68" t="s">
        <v>128</v>
      </c>
      <c r="J116" s="84" t="str">
        <f t="shared" si="0"/>
        <v>=DISPIMG("ID_4A101C58A02D448F9A36E17C5093B4C7",1)</v>
      </c>
      <c r="K116" s="69" t="s">
        <v>53</v>
      </c>
      <c r="L116" s="58"/>
    </row>
    <row r="117" ht="28.5" spans="1:12">
      <c r="A117" s="58">
        <v>116</v>
      </c>
      <c r="B117" s="58" t="s">
        <v>1694</v>
      </c>
      <c r="C117" s="58" t="s">
        <v>1500</v>
      </c>
      <c r="D117" s="58" t="s">
        <v>1695</v>
      </c>
      <c r="E117" s="59" t="s">
        <v>227</v>
      </c>
      <c r="F117" s="58">
        <v>50</v>
      </c>
      <c r="G117" s="75"/>
      <c r="H117" s="61"/>
      <c r="I117" s="68" t="s">
        <v>128</v>
      </c>
      <c r="J117" s="84" t="str">
        <f t="shared" si="0"/>
        <v>=DISPIMG("ID_4A101C58A02D448F9A36E17C5093B4C7",1)</v>
      </c>
      <c r="K117" s="69" t="s">
        <v>53</v>
      </c>
      <c r="L117" s="58"/>
    </row>
    <row r="118" ht="28.5" spans="1:12">
      <c r="A118" s="58">
        <v>117</v>
      </c>
      <c r="B118" s="58" t="s">
        <v>1694</v>
      </c>
      <c r="C118" s="58" t="s">
        <v>1500</v>
      </c>
      <c r="D118" s="58" t="s">
        <v>1696</v>
      </c>
      <c r="E118" s="59" t="s">
        <v>227</v>
      </c>
      <c r="F118" s="58">
        <v>50</v>
      </c>
      <c r="G118" s="75"/>
      <c r="H118" s="61"/>
      <c r="I118" s="68" t="s">
        <v>128</v>
      </c>
      <c r="J118" s="84" t="str">
        <f t="shared" si="0"/>
        <v>=DISPIMG("ID_4A101C58A02D448F9A36E17C5093B4C7",1)</v>
      </c>
      <c r="K118" s="69" t="s">
        <v>53</v>
      </c>
      <c r="L118" s="58"/>
    </row>
    <row r="119" ht="28.5" spans="1:12">
      <c r="A119" s="58">
        <v>118</v>
      </c>
      <c r="B119" s="58" t="s">
        <v>1697</v>
      </c>
      <c r="C119" s="58" t="s">
        <v>1500</v>
      </c>
      <c r="D119" s="58" t="s">
        <v>1693</v>
      </c>
      <c r="E119" s="59" t="s">
        <v>227</v>
      </c>
      <c r="F119" s="58">
        <v>50</v>
      </c>
      <c r="G119" s="75"/>
      <c r="H119" s="61"/>
      <c r="I119" s="68" t="s">
        <v>128</v>
      </c>
      <c r="J119" s="84" t="str">
        <f t="shared" si="0"/>
        <v>=DISPIMG("ID_4A101C58A02D448F9A36E17C5093B4C7",1)</v>
      </c>
      <c r="K119" s="69" t="s">
        <v>53</v>
      </c>
      <c r="L119" s="58"/>
    </row>
    <row r="120" ht="28.5" spans="1:12">
      <c r="A120" s="58">
        <v>119</v>
      </c>
      <c r="B120" s="58" t="s">
        <v>1698</v>
      </c>
      <c r="C120" s="58" t="s">
        <v>1500</v>
      </c>
      <c r="D120" s="58" t="s">
        <v>1699</v>
      </c>
      <c r="E120" s="59" t="s">
        <v>20</v>
      </c>
      <c r="F120" s="58">
        <v>100</v>
      </c>
      <c r="G120" s="75"/>
      <c r="H120" s="61"/>
      <c r="I120" s="68" t="s">
        <v>128</v>
      </c>
      <c r="J120" s="85" t="str">
        <f t="shared" ref="J120:J128" si="1">_xlfn.DISPIMG("ID_D80A594FFDF242B5BB93DD5264DDBB00",1)</f>
        <v>=DISPIMG("ID_D80A594FFDF242B5BB93DD5264DDBB00",1)</v>
      </c>
      <c r="K120" s="69" t="s">
        <v>53</v>
      </c>
      <c r="L120" s="58"/>
    </row>
    <row r="121" ht="28.5" spans="1:12">
      <c r="A121" s="58">
        <v>120</v>
      </c>
      <c r="B121" s="58" t="s">
        <v>1698</v>
      </c>
      <c r="C121" s="58" t="s">
        <v>1500</v>
      </c>
      <c r="D121" s="58" t="s">
        <v>1700</v>
      </c>
      <c r="E121" s="59" t="s">
        <v>20</v>
      </c>
      <c r="F121" s="58">
        <v>100</v>
      </c>
      <c r="G121" s="75"/>
      <c r="H121" s="61"/>
      <c r="I121" s="68" t="s">
        <v>128</v>
      </c>
      <c r="J121" s="85" t="str">
        <f t="shared" si="1"/>
        <v>=DISPIMG("ID_D80A594FFDF242B5BB93DD5264DDBB00",1)</v>
      </c>
      <c r="K121" s="69" t="s">
        <v>53</v>
      </c>
      <c r="L121" s="58"/>
    </row>
    <row r="122" ht="28.5" spans="1:12">
      <c r="A122" s="58">
        <v>121</v>
      </c>
      <c r="B122" s="58" t="s">
        <v>1698</v>
      </c>
      <c r="C122" s="58" t="s">
        <v>1500</v>
      </c>
      <c r="D122" s="58" t="s">
        <v>908</v>
      </c>
      <c r="E122" s="59" t="s">
        <v>20</v>
      </c>
      <c r="F122" s="58">
        <v>200</v>
      </c>
      <c r="G122" s="75"/>
      <c r="H122" s="61"/>
      <c r="I122" s="68" t="s">
        <v>128</v>
      </c>
      <c r="J122" s="85" t="str">
        <f t="shared" si="1"/>
        <v>=DISPIMG("ID_D80A594FFDF242B5BB93DD5264DDBB00",1)</v>
      </c>
      <c r="K122" s="69" t="s">
        <v>53</v>
      </c>
      <c r="L122" s="58"/>
    </row>
    <row r="123" ht="28.5" spans="1:12">
      <c r="A123" s="58">
        <v>122</v>
      </c>
      <c r="B123" s="58" t="s">
        <v>1698</v>
      </c>
      <c r="C123" s="58" t="s">
        <v>1500</v>
      </c>
      <c r="D123" s="58" t="s">
        <v>1701</v>
      </c>
      <c r="E123" s="59" t="s">
        <v>20</v>
      </c>
      <c r="F123" s="58">
        <v>200</v>
      </c>
      <c r="G123" s="75"/>
      <c r="H123" s="61"/>
      <c r="I123" s="68" t="s">
        <v>128</v>
      </c>
      <c r="J123" s="85" t="str">
        <f t="shared" si="1"/>
        <v>=DISPIMG("ID_D80A594FFDF242B5BB93DD5264DDBB00",1)</v>
      </c>
      <c r="K123" s="69" t="s">
        <v>53</v>
      </c>
      <c r="L123" s="58"/>
    </row>
    <row r="124" ht="28.5" spans="1:12">
      <c r="A124" s="58">
        <v>123</v>
      </c>
      <c r="B124" s="58" t="s">
        <v>1698</v>
      </c>
      <c r="C124" s="58" t="s">
        <v>1500</v>
      </c>
      <c r="D124" s="58" t="s">
        <v>1702</v>
      </c>
      <c r="E124" s="59" t="s">
        <v>20</v>
      </c>
      <c r="F124" s="58">
        <v>300</v>
      </c>
      <c r="G124" s="75"/>
      <c r="H124" s="61"/>
      <c r="I124" s="68" t="s">
        <v>128</v>
      </c>
      <c r="J124" s="85" t="str">
        <f t="shared" si="1"/>
        <v>=DISPIMG("ID_D80A594FFDF242B5BB93DD5264DDBB00",1)</v>
      </c>
      <c r="K124" s="69" t="s">
        <v>53</v>
      </c>
      <c r="L124" s="58"/>
    </row>
    <row r="125" ht="28.5" spans="1:12">
      <c r="A125" s="58">
        <v>124</v>
      </c>
      <c r="B125" s="58" t="s">
        <v>1698</v>
      </c>
      <c r="C125" s="58" t="s">
        <v>1500</v>
      </c>
      <c r="D125" s="58" t="s">
        <v>1703</v>
      </c>
      <c r="E125" s="59" t="s">
        <v>20</v>
      </c>
      <c r="F125" s="58">
        <v>260</v>
      </c>
      <c r="G125" s="75"/>
      <c r="H125" s="61"/>
      <c r="I125" s="68" t="s">
        <v>128</v>
      </c>
      <c r="J125" s="85" t="str">
        <f t="shared" si="1"/>
        <v>=DISPIMG("ID_D80A594FFDF242B5BB93DD5264DDBB00",1)</v>
      </c>
      <c r="K125" s="69" t="s">
        <v>53</v>
      </c>
      <c r="L125" s="58"/>
    </row>
    <row r="126" ht="28.5" spans="1:12">
      <c r="A126" s="58">
        <v>125</v>
      </c>
      <c r="B126" s="58" t="s">
        <v>1698</v>
      </c>
      <c r="C126" s="58" t="s">
        <v>1500</v>
      </c>
      <c r="D126" s="58" t="s">
        <v>1704</v>
      </c>
      <c r="E126" s="59" t="s">
        <v>20</v>
      </c>
      <c r="F126" s="58">
        <v>310</v>
      </c>
      <c r="G126" s="75"/>
      <c r="H126" s="61"/>
      <c r="I126" s="68" t="s">
        <v>128</v>
      </c>
      <c r="J126" s="85" t="str">
        <f t="shared" si="1"/>
        <v>=DISPIMG("ID_D80A594FFDF242B5BB93DD5264DDBB00",1)</v>
      </c>
      <c r="K126" s="69" t="s">
        <v>53</v>
      </c>
      <c r="L126" s="58"/>
    </row>
    <row r="127" ht="28.5" spans="1:12">
      <c r="A127" s="58">
        <v>126</v>
      </c>
      <c r="B127" s="58" t="s">
        <v>1698</v>
      </c>
      <c r="C127" s="58" t="s">
        <v>1500</v>
      </c>
      <c r="D127" s="58" t="s">
        <v>1705</v>
      </c>
      <c r="E127" s="59" t="s">
        <v>20</v>
      </c>
      <c r="F127" s="58">
        <v>310</v>
      </c>
      <c r="G127" s="75"/>
      <c r="H127" s="61"/>
      <c r="I127" s="68" t="s">
        <v>128</v>
      </c>
      <c r="J127" s="85" t="str">
        <f t="shared" si="1"/>
        <v>=DISPIMG("ID_D80A594FFDF242B5BB93DD5264DDBB00",1)</v>
      </c>
      <c r="K127" s="69" t="s">
        <v>53</v>
      </c>
      <c r="L127" s="58"/>
    </row>
    <row r="128" ht="28.5" spans="1:12">
      <c r="A128" s="58">
        <v>127</v>
      </c>
      <c r="B128" s="58" t="s">
        <v>1698</v>
      </c>
      <c r="C128" s="58" t="s">
        <v>1500</v>
      </c>
      <c r="D128" s="58" t="s">
        <v>1706</v>
      </c>
      <c r="E128" s="59" t="s">
        <v>20</v>
      </c>
      <c r="F128" s="58">
        <v>350</v>
      </c>
      <c r="G128" s="75"/>
      <c r="H128" s="61"/>
      <c r="I128" s="68" t="s">
        <v>128</v>
      </c>
      <c r="J128" s="85" t="str">
        <f t="shared" si="1"/>
        <v>=DISPIMG("ID_D80A594FFDF242B5BB93DD5264DDBB00",1)</v>
      </c>
      <c r="K128" s="69" t="s">
        <v>53</v>
      </c>
      <c r="L128" s="58"/>
    </row>
    <row r="129" ht="28.5" spans="1:12">
      <c r="A129" s="58">
        <v>128</v>
      </c>
      <c r="B129" s="58" t="s">
        <v>1707</v>
      </c>
      <c r="C129" s="58" t="s">
        <v>1500</v>
      </c>
      <c r="D129" s="58" t="s">
        <v>1699</v>
      </c>
      <c r="E129" s="59" t="s">
        <v>20</v>
      </c>
      <c r="F129" s="58">
        <v>320</v>
      </c>
      <c r="G129" s="75"/>
      <c r="H129" s="61"/>
      <c r="I129" s="68" t="s">
        <v>128</v>
      </c>
      <c r="J129" s="85"/>
      <c r="K129" s="69" t="s">
        <v>53</v>
      </c>
      <c r="L129" s="58"/>
    </row>
    <row r="130" ht="28.5" spans="1:12">
      <c r="A130" s="58">
        <v>129</v>
      </c>
      <c r="B130" s="58" t="s">
        <v>1707</v>
      </c>
      <c r="C130" s="58" t="s">
        <v>1500</v>
      </c>
      <c r="D130" s="58" t="s">
        <v>1700</v>
      </c>
      <c r="E130" s="59" t="s">
        <v>20</v>
      </c>
      <c r="F130" s="58">
        <v>190</v>
      </c>
      <c r="G130" s="75"/>
      <c r="H130" s="61"/>
      <c r="I130" s="68" t="s">
        <v>128</v>
      </c>
      <c r="J130" s="96"/>
      <c r="K130" s="69" t="s">
        <v>53</v>
      </c>
      <c r="L130" s="58"/>
    </row>
    <row r="131" ht="28.5" spans="1:12">
      <c r="A131" s="58">
        <v>130</v>
      </c>
      <c r="B131" s="58" t="s">
        <v>1707</v>
      </c>
      <c r="C131" s="58" t="s">
        <v>1500</v>
      </c>
      <c r="D131" s="58" t="s">
        <v>908</v>
      </c>
      <c r="E131" s="59" t="s">
        <v>20</v>
      </c>
      <c r="F131" s="58">
        <v>340</v>
      </c>
      <c r="G131" s="75"/>
      <c r="H131" s="61"/>
      <c r="I131" s="68" t="s">
        <v>128</v>
      </c>
      <c r="J131" s="96"/>
      <c r="K131" s="69" t="s">
        <v>53</v>
      </c>
      <c r="L131" s="58"/>
    </row>
    <row r="132" ht="28.5" spans="1:12">
      <c r="A132" s="58">
        <v>131</v>
      </c>
      <c r="B132" s="58" t="s">
        <v>1707</v>
      </c>
      <c r="C132" s="58" t="s">
        <v>1500</v>
      </c>
      <c r="D132" s="58" t="s">
        <v>1701</v>
      </c>
      <c r="E132" s="59" t="s">
        <v>20</v>
      </c>
      <c r="F132" s="58">
        <v>340</v>
      </c>
      <c r="G132" s="75"/>
      <c r="H132" s="61"/>
      <c r="I132" s="68" t="s">
        <v>128</v>
      </c>
      <c r="J132" s="96"/>
      <c r="K132" s="69" t="s">
        <v>53</v>
      </c>
      <c r="L132" s="58"/>
    </row>
    <row r="133" ht="28.5" spans="1:12">
      <c r="A133" s="58">
        <v>132</v>
      </c>
      <c r="B133" s="58" t="s">
        <v>1707</v>
      </c>
      <c r="C133" s="58" t="s">
        <v>1500</v>
      </c>
      <c r="D133" s="58" t="s">
        <v>1702</v>
      </c>
      <c r="E133" s="59" t="s">
        <v>20</v>
      </c>
      <c r="F133" s="58">
        <v>100</v>
      </c>
      <c r="G133" s="75"/>
      <c r="H133" s="61"/>
      <c r="I133" s="68" t="s">
        <v>128</v>
      </c>
      <c r="J133" s="92"/>
      <c r="K133" s="69" t="s">
        <v>53</v>
      </c>
      <c r="L133" s="58"/>
    </row>
    <row r="134" ht="28.5" spans="1:12">
      <c r="A134" s="58">
        <v>133</v>
      </c>
      <c r="B134" s="58" t="s">
        <v>1708</v>
      </c>
      <c r="C134" s="58" t="s">
        <v>1500</v>
      </c>
      <c r="D134" s="58" t="s">
        <v>1699</v>
      </c>
      <c r="E134" s="59" t="s">
        <v>20</v>
      </c>
      <c r="F134" s="58">
        <v>270</v>
      </c>
      <c r="G134" s="75"/>
      <c r="H134" s="61"/>
      <c r="I134" s="68" t="s">
        <v>128</v>
      </c>
      <c r="J134" s="85"/>
      <c r="K134" s="69" t="s">
        <v>53</v>
      </c>
      <c r="L134" s="58"/>
    </row>
    <row r="135" ht="28.5" spans="1:12">
      <c r="A135" s="58">
        <v>134</v>
      </c>
      <c r="B135" s="58" t="s">
        <v>1708</v>
      </c>
      <c r="C135" s="58" t="s">
        <v>1500</v>
      </c>
      <c r="D135" s="58" t="s">
        <v>1700</v>
      </c>
      <c r="E135" s="59" t="s">
        <v>20</v>
      </c>
      <c r="F135" s="58">
        <v>150</v>
      </c>
      <c r="G135" s="75"/>
      <c r="H135" s="61"/>
      <c r="I135" s="68" t="s">
        <v>128</v>
      </c>
      <c r="J135" s="96"/>
      <c r="K135" s="69" t="s">
        <v>53</v>
      </c>
      <c r="L135" s="58"/>
    </row>
    <row r="136" ht="28.5" spans="1:12">
      <c r="A136" s="58">
        <v>135</v>
      </c>
      <c r="B136" s="58" t="s">
        <v>1708</v>
      </c>
      <c r="C136" s="58" t="s">
        <v>1500</v>
      </c>
      <c r="D136" s="58" t="s">
        <v>908</v>
      </c>
      <c r="E136" s="59" t="s">
        <v>20</v>
      </c>
      <c r="F136" s="58">
        <v>280</v>
      </c>
      <c r="G136" s="75"/>
      <c r="H136" s="61"/>
      <c r="I136" s="68" t="s">
        <v>128</v>
      </c>
      <c r="J136" s="92"/>
      <c r="K136" s="69" t="s">
        <v>53</v>
      </c>
      <c r="L136" s="58"/>
    </row>
    <row r="137" ht="28.5" spans="1:12">
      <c r="A137" s="58">
        <v>136</v>
      </c>
      <c r="B137" s="58" t="s">
        <v>1709</v>
      </c>
      <c r="C137" s="58" t="s">
        <v>1500</v>
      </c>
      <c r="D137" s="58" t="s">
        <v>1699</v>
      </c>
      <c r="E137" s="59" t="s">
        <v>20</v>
      </c>
      <c r="F137" s="58">
        <v>100</v>
      </c>
      <c r="G137" s="75"/>
      <c r="H137" s="61"/>
      <c r="I137" s="68" t="s">
        <v>128</v>
      </c>
      <c r="J137" s="85"/>
      <c r="K137" s="69" t="s">
        <v>53</v>
      </c>
      <c r="L137" s="58"/>
    </row>
    <row r="138" ht="28.5" spans="1:12">
      <c r="A138" s="58">
        <v>137</v>
      </c>
      <c r="B138" s="58" t="s">
        <v>1709</v>
      </c>
      <c r="C138" s="58" t="s">
        <v>1500</v>
      </c>
      <c r="D138" s="58" t="s">
        <v>1700</v>
      </c>
      <c r="E138" s="59" t="s">
        <v>20</v>
      </c>
      <c r="F138" s="58">
        <v>100</v>
      </c>
      <c r="G138" s="75"/>
      <c r="H138" s="61"/>
      <c r="I138" s="68" t="s">
        <v>128</v>
      </c>
      <c r="J138" s="96"/>
      <c r="K138" s="69" t="s">
        <v>53</v>
      </c>
      <c r="L138" s="58"/>
    </row>
    <row r="139" ht="28.5" spans="1:12">
      <c r="A139" s="58">
        <v>138</v>
      </c>
      <c r="B139" s="58" t="s">
        <v>1709</v>
      </c>
      <c r="C139" s="58" t="s">
        <v>1500</v>
      </c>
      <c r="D139" s="58" t="s">
        <v>908</v>
      </c>
      <c r="E139" s="59" t="s">
        <v>20</v>
      </c>
      <c r="F139" s="58">
        <v>100</v>
      </c>
      <c r="G139" s="75"/>
      <c r="H139" s="61"/>
      <c r="I139" s="68" t="s">
        <v>128</v>
      </c>
      <c r="J139" s="96"/>
      <c r="K139" s="69" t="s">
        <v>53</v>
      </c>
      <c r="L139" s="58"/>
    </row>
    <row r="140" ht="28.5" spans="1:12">
      <c r="A140" s="58">
        <v>139</v>
      </c>
      <c r="B140" s="58" t="s">
        <v>1709</v>
      </c>
      <c r="C140" s="58" t="s">
        <v>1500</v>
      </c>
      <c r="D140" s="58" t="s">
        <v>1701</v>
      </c>
      <c r="E140" s="59" t="s">
        <v>20</v>
      </c>
      <c r="F140" s="58">
        <v>200</v>
      </c>
      <c r="G140" s="75"/>
      <c r="H140" s="61"/>
      <c r="I140" s="68" t="s">
        <v>128</v>
      </c>
      <c r="J140" s="96"/>
      <c r="K140" s="69" t="s">
        <v>53</v>
      </c>
      <c r="L140" s="58"/>
    </row>
    <row r="141" ht="28.5" spans="1:12">
      <c r="A141" s="58">
        <v>140</v>
      </c>
      <c r="B141" s="58" t="s">
        <v>1709</v>
      </c>
      <c r="C141" s="58" t="s">
        <v>1500</v>
      </c>
      <c r="D141" s="58" t="s">
        <v>1702</v>
      </c>
      <c r="E141" s="59" t="s">
        <v>20</v>
      </c>
      <c r="F141" s="58">
        <v>100</v>
      </c>
      <c r="G141" s="75"/>
      <c r="H141" s="61"/>
      <c r="I141" s="68" t="s">
        <v>128</v>
      </c>
      <c r="J141" s="96"/>
      <c r="K141" s="69" t="s">
        <v>53</v>
      </c>
      <c r="L141" s="58"/>
    </row>
    <row r="142" ht="28.5" spans="1:12">
      <c r="A142" s="58">
        <v>141</v>
      </c>
      <c r="B142" s="58" t="s">
        <v>1709</v>
      </c>
      <c r="C142" s="58" t="s">
        <v>1500</v>
      </c>
      <c r="D142" s="58" t="s">
        <v>1703</v>
      </c>
      <c r="E142" s="59" t="s">
        <v>20</v>
      </c>
      <c r="F142" s="58">
        <v>100</v>
      </c>
      <c r="G142" s="75"/>
      <c r="H142" s="61"/>
      <c r="I142" s="68" t="s">
        <v>128</v>
      </c>
      <c r="J142" s="96"/>
      <c r="K142" s="69" t="s">
        <v>53</v>
      </c>
      <c r="L142" s="58"/>
    </row>
    <row r="143" ht="28.5" spans="1:12">
      <c r="A143" s="58">
        <v>142</v>
      </c>
      <c r="B143" s="58" t="s">
        <v>1710</v>
      </c>
      <c r="C143" s="58" t="s">
        <v>1500</v>
      </c>
      <c r="D143" s="58" t="s">
        <v>1711</v>
      </c>
      <c r="E143" s="59" t="s">
        <v>20</v>
      </c>
      <c r="F143" s="58">
        <v>100</v>
      </c>
      <c r="G143" s="75"/>
      <c r="H143" s="61"/>
      <c r="I143" s="68" t="s">
        <v>128</v>
      </c>
      <c r="J143" s="92"/>
      <c r="K143" s="69" t="s">
        <v>53</v>
      </c>
      <c r="L143" s="58"/>
    </row>
    <row r="144" ht="28.5" spans="1:12">
      <c r="A144" s="58">
        <v>143</v>
      </c>
      <c r="B144" s="58" t="s">
        <v>1712</v>
      </c>
      <c r="C144" s="58" t="s">
        <v>1500</v>
      </c>
      <c r="D144" s="58" t="s">
        <v>1713</v>
      </c>
      <c r="E144" s="59" t="s">
        <v>20</v>
      </c>
      <c r="F144" s="58">
        <v>100</v>
      </c>
      <c r="G144" s="75"/>
      <c r="H144" s="61"/>
      <c r="I144" s="68" t="s">
        <v>128</v>
      </c>
      <c r="J144" s="92"/>
      <c r="K144" s="69" t="s">
        <v>53</v>
      </c>
      <c r="L144" s="58"/>
    </row>
    <row r="145" ht="28.5" spans="1:12">
      <c r="A145" s="58">
        <v>144</v>
      </c>
      <c r="B145" s="58" t="s">
        <v>1714</v>
      </c>
      <c r="C145" s="58" t="s">
        <v>1500</v>
      </c>
      <c r="D145" s="58" t="s">
        <v>1715</v>
      </c>
      <c r="E145" s="59" t="s">
        <v>20</v>
      </c>
      <c r="F145" s="58">
        <v>260</v>
      </c>
      <c r="G145" s="75"/>
      <c r="H145" s="61"/>
      <c r="I145" s="68" t="s">
        <v>128</v>
      </c>
      <c r="J145" s="58"/>
      <c r="K145" s="69" t="s">
        <v>53</v>
      </c>
      <c r="L145" s="58"/>
    </row>
    <row r="146" ht="28.5" spans="1:12">
      <c r="A146" s="58">
        <v>145</v>
      </c>
      <c r="B146" s="58" t="s">
        <v>1714</v>
      </c>
      <c r="C146" s="58" t="s">
        <v>1500</v>
      </c>
      <c r="D146" s="58" t="s">
        <v>1716</v>
      </c>
      <c r="E146" s="59" t="s">
        <v>20</v>
      </c>
      <c r="F146" s="58">
        <v>100</v>
      </c>
      <c r="G146" s="75"/>
      <c r="H146" s="61"/>
      <c r="I146" s="68" t="s">
        <v>128</v>
      </c>
      <c r="J146" s="58"/>
      <c r="K146" s="69" t="s">
        <v>53</v>
      </c>
      <c r="L146" s="58"/>
    </row>
    <row r="147" ht="28.5" spans="1:12">
      <c r="A147" s="58">
        <v>146</v>
      </c>
      <c r="B147" s="58" t="s">
        <v>1688</v>
      </c>
      <c r="C147" s="58" t="s">
        <v>1500</v>
      </c>
      <c r="D147" s="3" t="s">
        <v>1717</v>
      </c>
      <c r="E147" s="3" t="s">
        <v>227</v>
      </c>
      <c r="F147" s="3">
        <v>8</v>
      </c>
      <c r="G147" s="48"/>
      <c r="H147" s="61"/>
      <c r="I147" s="68" t="s">
        <v>128</v>
      </c>
      <c r="J147" s="3" t="str">
        <f>_xlfn.DISPIMG("ID_4C0BDC7870B44C9DA5B301007A40A86D",1)</f>
        <v>=DISPIMG("ID_4C0BDC7870B44C9DA5B301007A40A86D",1)</v>
      </c>
      <c r="K147" s="70" t="s">
        <v>53</v>
      </c>
      <c r="L147" s="3"/>
    </row>
    <row r="148" ht="28.5" spans="1:12">
      <c r="A148" s="58">
        <v>147</v>
      </c>
      <c r="B148" s="58" t="s">
        <v>1688</v>
      </c>
      <c r="C148" s="58" t="s">
        <v>1500</v>
      </c>
      <c r="D148" s="3" t="s">
        <v>1718</v>
      </c>
      <c r="E148" s="3" t="s">
        <v>227</v>
      </c>
      <c r="F148" s="3">
        <v>8</v>
      </c>
      <c r="G148" s="48"/>
      <c r="H148" s="61"/>
      <c r="I148" s="68" t="s">
        <v>128</v>
      </c>
      <c r="J148" s="3" t="str">
        <f>_xlfn.DISPIMG("ID_40542ECED0E2485E9A6932B21F390AA0",1)</f>
        <v>=DISPIMG("ID_40542ECED0E2485E9A6932B21F390AA0",1)</v>
      </c>
      <c r="K148" s="70" t="s">
        <v>53</v>
      </c>
      <c r="L148" s="3"/>
    </row>
    <row r="149" ht="28.5" spans="1:12">
      <c r="A149" s="58">
        <v>148</v>
      </c>
      <c r="B149" s="58" t="s">
        <v>1719</v>
      </c>
      <c r="C149" s="58" t="s">
        <v>1500</v>
      </c>
      <c r="D149" s="3" t="s">
        <v>1720</v>
      </c>
      <c r="E149" s="3" t="s">
        <v>392</v>
      </c>
      <c r="F149" s="3">
        <v>6</v>
      </c>
      <c r="G149" s="48"/>
      <c r="H149" s="61"/>
      <c r="I149" s="68" t="s">
        <v>128</v>
      </c>
      <c r="J149" s="3" t="str">
        <f>_xlfn.DISPIMG("ID_D9E11E5ED04B47B4AFA89066CB524F83",1)</f>
        <v>=DISPIMG("ID_D9E11E5ED04B47B4AFA89066CB524F83",1)</v>
      </c>
      <c r="K149" s="28" t="s">
        <v>53</v>
      </c>
      <c r="L149" s="3"/>
    </row>
    <row r="150" ht="28.5" spans="1:12">
      <c r="A150" s="58">
        <v>149</v>
      </c>
      <c r="B150" s="3" t="s">
        <v>1719</v>
      </c>
      <c r="C150" s="58" t="s">
        <v>1500</v>
      </c>
      <c r="D150" s="3" t="s">
        <v>1721</v>
      </c>
      <c r="E150" s="3" t="s">
        <v>252</v>
      </c>
      <c r="F150" s="3">
        <v>6</v>
      </c>
      <c r="G150" s="48"/>
      <c r="H150" s="61"/>
      <c r="I150" s="68" t="s">
        <v>128</v>
      </c>
      <c r="J150" s="3" t="str">
        <f>_xlfn.DISPIMG("ID_4EACF5069FBD450FB82E1337629B0715",1)</f>
        <v>=DISPIMG("ID_4EACF5069FBD450FB82E1337629B0715",1)</v>
      </c>
      <c r="K150" s="28" t="s">
        <v>53</v>
      </c>
      <c r="L150" s="3"/>
    </row>
    <row r="151" ht="28.5" spans="1:12">
      <c r="A151" s="58">
        <v>150</v>
      </c>
      <c r="B151" s="3" t="s">
        <v>1722</v>
      </c>
      <c r="C151" s="58" t="s">
        <v>1500</v>
      </c>
      <c r="D151" s="3" t="s">
        <v>1723</v>
      </c>
      <c r="E151" s="3" t="s">
        <v>252</v>
      </c>
      <c r="F151" s="3">
        <v>6</v>
      </c>
      <c r="G151" s="48"/>
      <c r="H151" s="61"/>
      <c r="I151" s="68" t="s">
        <v>128</v>
      </c>
      <c r="J151" s="3" t="str">
        <f>_xlfn.DISPIMG("ID_169E2AD634AF442386D1C5CA9CA1D699",1)</f>
        <v>=DISPIMG("ID_169E2AD634AF442386D1C5CA9CA1D699",1)</v>
      </c>
      <c r="K151" s="28" t="s">
        <v>53</v>
      </c>
      <c r="L151" s="3"/>
    </row>
    <row r="152" ht="28.5" spans="1:12">
      <c r="A152" s="58">
        <v>151</v>
      </c>
      <c r="B152" s="3" t="s">
        <v>1724</v>
      </c>
      <c r="C152" s="58" t="s">
        <v>1500</v>
      </c>
      <c r="D152" s="3" t="s">
        <v>1725</v>
      </c>
      <c r="E152" s="3" t="s">
        <v>392</v>
      </c>
      <c r="F152" s="3">
        <v>2</v>
      </c>
      <c r="G152" s="48"/>
      <c r="H152" s="61"/>
      <c r="I152" s="68" t="s">
        <v>128</v>
      </c>
      <c r="J152" s="3" t="str">
        <f>_xlfn.DISPIMG("ID_C2F3AA0D2DE1497EBD90C3137CD69AF7",1)</f>
        <v>=DISPIMG("ID_C2F3AA0D2DE1497EBD90C3137CD69AF7",1)</v>
      </c>
      <c r="K152" s="28" t="s">
        <v>53</v>
      </c>
      <c r="L152" s="3"/>
    </row>
    <row r="153" ht="28.5" spans="1:12">
      <c r="A153" s="58">
        <v>152</v>
      </c>
      <c r="B153" s="3" t="s">
        <v>1726</v>
      </c>
      <c r="C153" s="58" t="s">
        <v>1500</v>
      </c>
      <c r="D153" s="3" t="s">
        <v>1725</v>
      </c>
      <c r="E153" s="3" t="s">
        <v>392</v>
      </c>
      <c r="F153" s="3">
        <v>2</v>
      </c>
      <c r="G153" s="48"/>
      <c r="H153" s="61"/>
      <c r="I153" s="68" t="s">
        <v>128</v>
      </c>
      <c r="J153" s="3" t="str">
        <f>_xlfn.DISPIMG("ID_BD0000D83E96431F9479A80D007AC3F8",1)</f>
        <v>=DISPIMG("ID_BD0000D83E96431F9479A80D007AC3F8",1)</v>
      </c>
      <c r="K153" s="28" t="s">
        <v>53</v>
      </c>
      <c r="L153" s="3"/>
    </row>
    <row r="154" ht="28.5" spans="1:12">
      <c r="A154" s="58">
        <v>153</v>
      </c>
      <c r="B154" s="3" t="s">
        <v>1727</v>
      </c>
      <c r="C154" s="58" t="s">
        <v>1500</v>
      </c>
      <c r="D154" s="3" t="s">
        <v>714</v>
      </c>
      <c r="E154" s="3" t="s">
        <v>20</v>
      </c>
      <c r="F154" s="3">
        <v>50</v>
      </c>
      <c r="G154" s="48"/>
      <c r="H154" s="61"/>
      <c r="I154" s="68" t="s">
        <v>128</v>
      </c>
      <c r="J154" s="3" t="str">
        <f>_xlfn.DISPIMG("ID_CF251B72140A4DA595B7B1C8D4ADC7C6",1)</f>
        <v>=DISPIMG("ID_CF251B72140A4DA595B7B1C8D4ADC7C6",1)</v>
      </c>
      <c r="K154" s="28" t="s">
        <v>53</v>
      </c>
      <c r="L154" s="3"/>
    </row>
    <row r="155" ht="28.5" spans="1:12">
      <c r="A155" s="58">
        <v>154</v>
      </c>
      <c r="B155" s="86" t="s">
        <v>1728</v>
      </c>
      <c r="C155" s="58" t="s">
        <v>1500</v>
      </c>
      <c r="D155" s="86" t="s">
        <v>1729</v>
      </c>
      <c r="E155" s="86" t="s">
        <v>20</v>
      </c>
      <c r="F155" s="86">
        <v>6</v>
      </c>
      <c r="G155" s="61"/>
      <c r="H155" s="61"/>
      <c r="I155" s="68" t="s">
        <v>128</v>
      </c>
      <c r="J155" s="86" t="str">
        <f>_xlfn.DISPIMG("ID_EC5DD1BA09AA4717B905C5D3B003C7BA",1)</f>
        <v>=DISPIMG("ID_EC5DD1BA09AA4717B905C5D3B003C7BA",1)</v>
      </c>
      <c r="K155" s="97" t="s">
        <v>25</v>
      </c>
      <c r="L155" s="86"/>
    </row>
    <row r="156" ht="28.5" spans="1:12">
      <c r="A156" s="58">
        <v>155</v>
      </c>
      <c r="B156" s="3" t="s">
        <v>1730</v>
      </c>
      <c r="C156" s="58" t="s">
        <v>1500</v>
      </c>
      <c r="D156" s="3" t="s">
        <v>1731</v>
      </c>
      <c r="E156" s="20" t="s">
        <v>116</v>
      </c>
      <c r="F156" s="3">
        <v>4</v>
      </c>
      <c r="G156" s="48"/>
      <c r="H156" s="61"/>
      <c r="I156" s="68" t="s">
        <v>128</v>
      </c>
      <c r="J156" s="3" t="str">
        <f>_xlfn.DISPIMG("ID_B5DFB2021DBE4F6B8D37E344CA11348A",1)</f>
        <v>=DISPIMG("ID_B5DFB2021DBE4F6B8D37E344CA11348A",1)</v>
      </c>
      <c r="K156" s="28" t="s">
        <v>25</v>
      </c>
      <c r="L156" s="3"/>
    </row>
    <row r="157" ht="14.25" spans="1:12">
      <c r="A157" s="58">
        <v>156</v>
      </c>
      <c r="B157" s="3" t="s">
        <v>1732</v>
      </c>
      <c r="C157" s="58" t="s">
        <v>1500</v>
      </c>
      <c r="D157" s="3" t="s">
        <v>1733</v>
      </c>
      <c r="E157" s="3" t="s">
        <v>20</v>
      </c>
      <c r="F157" s="3">
        <v>200</v>
      </c>
      <c r="G157" s="87"/>
      <c r="H157" s="61"/>
      <c r="I157" s="98"/>
      <c r="J157" s="3"/>
      <c r="K157" s="28" t="s">
        <v>53</v>
      </c>
      <c r="L157" s="3"/>
    </row>
    <row r="158" ht="14.25" spans="1:12">
      <c r="A158" s="58">
        <v>157</v>
      </c>
      <c r="B158" s="3" t="s">
        <v>1732</v>
      </c>
      <c r="C158" s="58" t="s">
        <v>1500</v>
      </c>
      <c r="D158" s="3" t="s">
        <v>1734</v>
      </c>
      <c r="E158" s="3" t="s">
        <v>20</v>
      </c>
      <c r="F158" s="3">
        <v>200</v>
      </c>
      <c r="G158" s="87"/>
      <c r="H158" s="61"/>
      <c r="I158" s="98"/>
      <c r="J158" s="3" t="str">
        <f>_xlfn.DISPIMG("ID_6D2983A7B6D64DD4A05A5EA129CBA2F5",1)</f>
        <v>=DISPIMG("ID_6D2983A7B6D64DD4A05A5EA129CBA2F5",1)</v>
      </c>
      <c r="K158" s="28" t="s">
        <v>53</v>
      </c>
      <c r="L158" s="3"/>
    </row>
    <row r="159" ht="14.25" spans="1:12">
      <c r="A159" s="58">
        <v>158</v>
      </c>
      <c r="B159" s="3" t="s">
        <v>1732</v>
      </c>
      <c r="C159" s="58" t="s">
        <v>1500</v>
      </c>
      <c r="D159" s="3" t="s">
        <v>1734</v>
      </c>
      <c r="E159" s="3" t="s">
        <v>20</v>
      </c>
      <c r="F159" s="3">
        <v>2</v>
      </c>
      <c r="G159" s="87"/>
      <c r="H159" s="61"/>
      <c r="I159" s="98"/>
      <c r="J159" s="89" t="str">
        <f>_xlfn.DISPIMG("ID_DC7D5A476F204E9F9DE396984519E38F",1)</f>
        <v>=DISPIMG("ID_DC7D5A476F204E9F9DE396984519E38F",1)</v>
      </c>
      <c r="K159" s="28" t="s">
        <v>53</v>
      </c>
      <c r="L159" s="3"/>
    </row>
    <row r="160" ht="14.25" spans="1:12">
      <c r="A160" s="58">
        <v>159</v>
      </c>
      <c r="B160" s="3" t="s">
        <v>1732</v>
      </c>
      <c r="C160" s="58" t="s">
        <v>1500</v>
      </c>
      <c r="D160" s="3" t="s">
        <v>1735</v>
      </c>
      <c r="E160" s="3" t="s">
        <v>20</v>
      </c>
      <c r="F160" s="3">
        <v>2</v>
      </c>
      <c r="G160" s="87"/>
      <c r="H160" s="61"/>
      <c r="I160" s="98"/>
      <c r="J160" s="3" t="str">
        <f>_xlfn.DISPIMG("ID_015CF1FE57BE4A0D8D5DE7DF414022E9",1)</f>
        <v>=DISPIMG("ID_015CF1FE57BE4A0D8D5DE7DF414022E9",1)</v>
      </c>
      <c r="K160" s="28" t="s">
        <v>53</v>
      </c>
      <c r="L160" s="3"/>
    </row>
    <row r="161" ht="14.25" spans="1:12">
      <c r="A161" s="58">
        <v>160</v>
      </c>
      <c r="B161" s="3" t="s">
        <v>1732</v>
      </c>
      <c r="C161" s="58" t="s">
        <v>1500</v>
      </c>
      <c r="D161" s="3" t="s">
        <v>1734</v>
      </c>
      <c r="E161" s="3" t="s">
        <v>20</v>
      </c>
      <c r="F161" s="3">
        <v>40</v>
      </c>
      <c r="G161" s="87"/>
      <c r="H161" s="61"/>
      <c r="I161" s="98"/>
      <c r="J161" s="89"/>
      <c r="K161" s="28" t="s">
        <v>53</v>
      </c>
      <c r="L161" s="3"/>
    </row>
    <row r="162" ht="14.25" spans="1:12">
      <c r="A162" s="58">
        <v>161</v>
      </c>
      <c r="B162" s="3" t="s">
        <v>1732</v>
      </c>
      <c r="C162" s="58" t="s">
        <v>1500</v>
      </c>
      <c r="D162" s="3" t="s">
        <v>1736</v>
      </c>
      <c r="E162" s="3" t="s">
        <v>20</v>
      </c>
      <c r="F162" s="3">
        <v>40</v>
      </c>
      <c r="G162" s="87"/>
      <c r="H162" s="61"/>
      <c r="I162" s="98"/>
      <c r="J162" s="99"/>
      <c r="K162" s="28" t="s">
        <v>53</v>
      </c>
      <c r="L162" s="3"/>
    </row>
    <row r="163" ht="14.25" spans="1:12">
      <c r="A163" s="58">
        <v>162</v>
      </c>
      <c r="B163" s="3" t="s">
        <v>1732</v>
      </c>
      <c r="C163" s="58" t="s">
        <v>1500</v>
      </c>
      <c r="D163" s="3" t="s">
        <v>1737</v>
      </c>
      <c r="E163" s="3" t="s">
        <v>20</v>
      </c>
      <c r="F163" s="3">
        <v>40</v>
      </c>
      <c r="G163" s="87"/>
      <c r="H163" s="61"/>
      <c r="I163" s="98"/>
      <c r="J163" s="99"/>
      <c r="K163" s="28" t="s">
        <v>53</v>
      </c>
      <c r="L163" s="3"/>
    </row>
    <row r="164" ht="14.25" spans="1:12">
      <c r="A164" s="58">
        <v>163</v>
      </c>
      <c r="B164" s="3" t="s">
        <v>1732</v>
      </c>
      <c r="C164" s="58" t="s">
        <v>1500</v>
      </c>
      <c r="D164" s="3" t="s">
        <v>1738</v>
      </c>
      <c r="E164" s="3" t="s">
        <v>20</v>
      </c>
      <c r="F164" s="3">
        <v>40</v>
      </c>
      <c r="G164" s="87"/>
      <c r="H164" s="61"/>
      <c r="I164" s="98"/>
      <c r="J164" s="100"/>
      <c r="K164" s="28" t="s">
        <v>53</v>
      </c>
      <c r="L164" s="3"/>
    </row>
    <row r="165" ht="28.5" spans="1:12">
      <c r="A165" s="58">
        <v>164</v>
      </c>
      <c r="B165" s="58" t="s">
        <v>1739</v>
      </c>
      <c r="C165" s="58" t="s">
        <v>1500</v>
      </c>
      <c r="D165" s="3" t="s">
        <v>1740</v>
      </c>
      <c r="E165" s="20" t="s">
        <v>20</v>
      </c>
      <c r="F165" s="3">
        <v>65</v>
      </c>
      <c r="G165" s="48"/>
      <c r="H165" s="61"/>
      <c r="I165" s="83" t="s">
        <v>128</v>
      </c>
      <c r="J165" s="3" t="str">
        <f>_xlfn.DISPIMG("ID_9EFB5EF5DF04473DBBA0CF9045F288EC",1)</f>
        <v>=DISPIMG("ID_9EFB5EF5DF04473DBBA0CF9045F288EC",1)</v>
      </c>
      <c r="K165" s="28" t="s">
        <v>76</v>
      </c>
      <c r="L165" s="3"/>
    </row>
    <row r="166" ht="28.5" spans="1:12">
      <c r="A166" s="58">
        <v>165</v>
      </c>
      <c r="B166" s="58" t="s">
        <v>1741</v>
      </c>
      <c r="C166" s="58" t="s">
        <v>1500</v>
      </c>
      <c r="D166" s="4" t="s">
        <v>1742</v>
      </c>
      <c r="E166" s="3" t="s">
        <v>392</v>
      </c>
      <c r="F166" s="3">
        <v>10</v>
      </c>
      <c r="G166" s="48"/>
      <c r="H166" s="61"/>
      <c r="I166" s="83" t="s">
        <v>128</v>
      </c>
      <c r="J166" s="3"/>
      <c r="K166" s="28" t="s">
        <v>43</v>
      </c>
      <c r="L166" s="3"/>
    </row>
    <row r="167" ht="28.5" spans="1:12">
      <c r="A167" s="58">
        <v>166</v>
      </c>
      <c r="B167" s="58" t="s">
        <v>1743</v>
      </c>
      <c r="C167" s="58" t="s">
        <v>1500</v>
      </c>
      <c r="D167" s="4" t="s">
        <v>1744</v>
      </c>
      <c r="E167" s="4" t="s">
        <v>23</v>
      </c>
      <c r="F167" s="4">
        <v>6</v>
      </c>
      <c r="G167" s="48"/>
      <c r="H167" s="61"/>
      <c r="I167" s="83" t="s">
        <v>128</v>
      </c>
      <c r="J167" s="4"/>
      <c r="K167" s="101" t="s">
        <v>43</v>
      </c>
      <c r="L167" s="4"/>
    </row>
    <row r="168" ht="28.5" spans="1:12">
      <c r="A168" s="58">
        <v>167</v>
      </c>
      <c r="B168" s="58" t="s">
        <v>1745</v>
      </c>
      <c r="C168" s="58" t="s">
        <v>1500</v>
      </c>
      <c r="D168" s="54" t="s">
        <v>1746</v>
      </c>
      <c r="E168" s="54" t="s">
        <v>103</v>
      </c>
      <c r="F168" s="3">
        <v>2</v>
      </c>
      <c r="G168" s="48"/>
      <c r="H168" s="61"/>
      <c r="I168" s="83" t="s">
        <v>128</v>
      </c>
      <c r="J168" s="3"/>
      <c r="K168" s="28" t="s">
        <v>53</v>
      </c>
      <c r="L168" s="3"/>
    </row>
    <row r="169" ht="28.5" spans="1:12">
      <c r="A169" s="58">
        <v>168</v>
      </c>
      <c r="B169" s="58" t="s">
        <v>1694</v>
      </c>
      <c r="C169" s="58" t="s">
        <v>1500</v>
      </c>
      <c r="D169" s="3" t="s">
        <v>1747</v>
      </c>
      <c r="E169" s="20" t="s">
        <v>227</v>
      </c>
      <c r="F169" s="3">
        <v>3</v>
      </c>
      <c r="G169" s="48"/>
      <c r="H169" s="61"/>
      <c r="I169" s="83" t="s">
        <v>128</v>
      </c>
      <c r="J169" s="89" t="str">
        <f>_xlfn.DISPIMG("ID_1ABEEFC4EEEE42048A23A708694A2ADD",1)</f>
        <v>=DISPIMG("ID_1ABEEFC4EEEE42048A23A708694A2ADD",1)</v>
      </c>
      <c r="K169" s="28" t="s">
        <v>53</v>
      </c>
      <c r="L169" s="89"/>
    </row>
    <row r="170" ht="28.5" spans="1:12">
      <c r="A170" s="58">
        <v>169</v>
      </c>
      <c r="B170" s="58" t="s">
        <v>1694</v>
      </c>
      <c r="C170" s="58" t="s">
        <v>1500</v>
      </c>
      <c r="D170" s="3" t="s">
        <v>1748</v>
      </c>
      <c r="E170" s="20" t="s">
        <v>227</v>
      </c>
      <c r="F170" s="3">
        <v>3</v>
      </c>
      <c r="G170" s="48"/>
      <c r="H170" s="61"/>
      <c r="I170" s="83" t="s">
        <v>128</v>
      </c>
      <c r="J170" s="89" t="str">
        <f>_xlfn.DISPIMG("ID_1ABEEFC4EEEE42048A23A708694A2ADD",1)</f>
        <v>=DISPIMG("ID_1ABEEFC4EEEE42048A23A708694A2ADD",1)</v>
      </c>
      <c r="K170" s="28" t="s">
        <v>53</v>
      </c>
      <c r="L170" s="100"/>
    </row>
    <row r="171" ht="28.5" spans="1:12">
      <c r="A171" s="58">
        <v>170</v>
      </c>
      <c r="B171" s="39" t="s">
        <v>1749</v>
      </c>
      <c r="C171" s="58" t="s">
        <v>1500</v>
      </c>
      <c r="D171" s="3" t="s">
        <v>1750</v>
      </c>
      <c r="E171" s="20" t="s">
        <v>392</v>
      </c>
      <c r="F171" s="3">
        <v>1</v>
      </c>
      <c r="G171" s="48"/>
      <c r="H171" s="61"/>
      <c r="I171" s="83" t="s">
        <v>128</v>
      </c>
      <c r="J171" s="3" t="str">
        <f>_xlfn.DISPIMG("ID_37F27564EA3F4F1688ABC06C727F7550",1)</f>
        <v>=DISPIMG("ID_37F27564EA3F4F1688ABC06C727F7550",1)</v>
      </c>
      <c r="K171" s="28" t="s">
        <v>53</v>
      </c>
      <c r="L171" s="3"/>
    </row>
    <row r="172" ht="28.5" spans="1:12">
      <c r="A172" s="58">
        <v>171</v>
      </c>
      <c r="B172" s="81" t="s">
        <v>1751</v>
      </c>
      <c r="C172" s="58" t="s">
        <v>1500</v>
      </c>
      <c r="D172" s="4" t="s">
        <v>1752</v>
      </c>
      <c r="E172" s="3" t="s">
        <v>392</v>
      </c>
      <c r="F172" s="81">
        <v>4</v>
      </c>
      <c r="G172" s="48"/>
      <c r="H172" s="61"/>
      <c r="I172" s="83" t="s">
        <v>128</v>
      </c>
      <c r="J172" s="3" t="str">
        <f>_xlfn.DISPIMG("ID_5AAF04209F5F445B84FC15ABC55628A7",1)</f>
        <v>=DISPIMG("ID_5AAF04209F5F445B84FC15ABC55628A7",1)</v>
      </c>
      <c r="K172" s="28" t="s">
        <v>53</v>
      </c>
      <c r="L172" s="3"/>
    </row>
    <row r="173" ht="28.5" spans="1:12">
      <c r="A173" s="58">
        <v>172</v>
      </c>
      <c r="B173" s="3" t="s">
        <v>1753</v>
      </c>
      <c r="C173" s="58" t="s">
        <v>1500</v>
      </c>
      <c r="D173" s="3" t="s">
        <v>1754</v>
      </c>
      <c r="E173" s="3" t="s">
        <v>20</v>
      </c>
      <c r="F173" s="3">
        <v>60</v>
      </c>
      <c r="G173" s="48"/>
      <c r="H173" s="61"/>
      <c r="I173" s="83" t="s">
        <v>128</v>
      </c>
      <c r="J173" s="3" t="str">
        <f>_xlfn.DISPIMG("ID_6236ADE129464948BABAAC752BEA529F",1)</f>
        <v>=DISPIMG("ID_6236ADE129464948BABAAC752BEA529F",1)</v>
      </c>
      <c r="K173" s="28" t="s">
        <v>43</v>
      </c>
      <c r="L173" s="3"/>
    </row>
    <row r="174" ht="28.5" spans="1:12">
      <c r="A174" s="58">
        <v>173</v>
      </c>
      <c r="B174" s="88" t="s">
        <v>1755</v>
      </c>
      <c r="C174" s="58" t="s">
        <v>1500</v>
      </c>
      <c r="D174" s="88" t="s">
        <v>1661</v>
      </c>
      <c r="E174" s="88" t="s">
        <v>20</v>
      </c>
      <c r="F174" s="88">
        <v>600</v>
      </c>
      <c r="G174" s="48"/>
      <c r="H174" s="61"/>
      <c r="I174" s="83" t="s">
        <v>128</v>
      </c>
      <c r="J174" s="3" t="str">
        <f>_xlfn.DISPIMG("ID_303960079D224599BDF3254598CFC23D",1)</f>
        <v>=DISPIMG("ID_303960079D224599BDF3254598CFC23D",1)</v>
      </c>
      <c r="K174" s="28" t="s">
        <v>35</v>
      </c>
      <c r="L174" s="3"/>
    </row>
    <row r="175" ht="28.5" spans="1:12">
      <c r="A175" s="58">
        <v>174</v>
      </c>
      <c r="B175" s="88" t="s">
        <v>1756</v>
      </c>
      <c r="C175" s="58" t="s">
        <v>1500</v>
      </c>
      <c r="D175" s="88" t="s">
        <v>1757</v>
      </c>
      <c r="E175" s="88" t="s">
        <v>20</v>
      </c>
      <c r="F175" s="88">
        <v>300</v>
      </c>
      <c r="G175" s="48"/>
      <c r="H175" s="61"/>
      <c r="I175" s="83" t="s">
        <v>128</v>
      </c>
      <c r="J175" s="3" t="str">
        <f>_xlfn.DISPIMG("ID_F5297A75854B44A58F6D4B424C351DE6",1)</f>
        <v>=DISPIMG("ID_F5297A75854B44A58F6D4B424C351DE6",1)</v>
      </c>
      <c r="K175" s="28" t="s">
        <v>689</v>
      </c>
      <c r="L175" s="3"/>
    </row>
    <row r="176" ht="28.5" spans="1:12">
      <c r="A176" s="58">
        <v>175</v>
      </c>
      <c r="B176" s="3" t="s">
        <v>1758</v>
      </c>
      <c r="C176" s="58" t="s">
        <v>1500</v>
      </c>
      <c r="D176" s="5" t="s">
        <v>1759</v>
      </c>
      <c r="E176" s="5" t="s">
        <v>116</v>
      </c>
      <c r="F176" s="3">
        <v>5</v>
      </c>
      <c r="G176" s="48"/>
      <c r="H176" s="61"/>
      <c r="I176" s="83" t="s">
        <v>128</v>
      </c>
      <c r="J176" s="3" t="str">
        <f>_xlfn.DISPIMG("ID_87C3E90EB58644D5847883D3EBFAAA26",1)</f>
        <v>=DISPIMG("ID_87C3E90EB58644D5847883D3EBFAAA26",1)</v>
      </c>
      <c r="K176" s="28" t="s">
        <v>1327</v>
      </c>
      <c r="L176" s="3"/>
    </row>
    <row r="177" ht="28.5" spans="1:12">
      <c r="A177" s="58">
        <v>176</v>
      </c>
      <c r="B177" s="89" t="s">
        <v>1760</v>
      </c>
      <c r="C177" s="85" t="s">
        <v>1500</v>
      </c>
      <c r="D177" s="89" t="s">
        <v>380</v>
      </c>
      <c r="E177" s="90" t="s">
        <v>392</v>
      </c>
      <c r="F177" s="89">
        <v>6</v>
      </c>
      <c r="G177" s="91"/>
      <c r="H177" s="61"/>
      <c r="I177" s="102" t="s">
        <v>128</v>
      </c>
      <c r="J177" s="56" t="str">
        <f>_xlfn.DISPIMG("ID_3486116F6892486BB732ECF1523C0C26",1)</f>
        <v>=DISPIMG("ID_3486116F6892486BB732ECF1523C0C26",1)</v>
      </c>
      <c r="K177" s="103" t="s">
        <v>43</v>
      </c>
      <c r="L177" s="89"/>
    </row>
    <row r="178" ht="28.5" spans="1:12">
      <c r="A178" s="58">
        <v>177</v>
      </c>
      <c r="B178" s="58" t="s">
        <v>1761</v>
      </c>
      <c r="C178" s="58" t="s">
        <v>1500</v>
      </c>
      <c r="D178" s="9" t="s">
        <v>1762</v>
      </c>
      <c r="E178" s="9" t="s">
        <v>20</v>
      </c>
      <c r="F178" s="9">
        <v>5</v>
      </c>
      <c r="G178" s="48"/>
      <c r="H178" s="61"/>
      <c r="I178" s="9" t="s">
        <v>128</v>
      </c>
      <c r="J178" s="9" t="str">
        <f>_xlfn.DISPIMG("ID_A74A94B004624F0B9DC871FC6B515BC8",1)</f>
        <v>=DISPIMG("ID_A74A94B004624F0B9DC871FC6B515BC8",1)</v>
      </c>
      <c r="K178" s="30" t="s">
        <v>53</v>
      </c>
      <c r="L178" s="9"/>
    </row>
    <row r="179" ht="28.5" spans="1:12">
      <c r="A179" s="58">
        <v>178</v>
      </c>
      <c r="B179" s="92" t="s">
        <v>1763</v>
      </c>
      <c r="C179" s="92" t="s">
        <v>1500</v>
      </c>
      <c r="D179" s="92" t="s">
        <v>1764</v>
      </c>
      <c r="E179" s="92" t="s">
        <v>392</v>
      </c>
      <c r="F179" s="92">
        <v>20</v>
      </c>
      <c r="G179" s="93"/>
      <c r="H179" s="61"/>
      <c r="I179" s="104" t="s">
        <v>128</v>
      </c>
      <c r="J179" s="92" t="str">
        <f>_xlfn.DISPIMG("ID_93E15B1D93964B189D99E60720266AED",1)</f>
        <v>=DISPIMG("ID_93E15B1D93964B189D99E60720266AED",1)</v>
      </c>
      <c r="K179" s="105" t="s">
        <v>76</v>
      </c>
      <c r="L179" s="92"/>
    </row>
    <row r="180" s="1" customFormat="1" ht="28.5" spans="1:12">
      <c r="A180" s="9">
        <v>179</v>
      </c>
      <c r="B180" s="94" t="s">
        <v>1765</v>
      </c>
      <c r="C180" s="94" t="s">
        <v>1500</v>
      </c>
      <c r="D180" s="94" t="s">
        <v>1766</v>
      </c>
      <c r="E180" s="94" t="s">
        <v>20</v>
      </c>
      <c r="F180" s="94">
        <v>100</v>
      </c>
      <c r="G180" s="95"/>
      <c r="H180" s="48"/>
      <c r="I180" s="94" t="s">
        <v>128</v>
      </c>
      <c r="J180" s="94" t="str">
        <f>_xlfn.DISPIMG("ID_38561B3D7BD3462B97A0E6D302170060",1)</f>
        <v>=DISPIMG("ID_38561B3D7BD3462B97A0E6D302170060",1)</v>
      </c>
      <c r="K180" s="106" t="s">
        <v>76</v>
      </c>
      <c r="L180" s="94"/>
    </row>
    <row r="181" s="1" customFormat="1" ht="28.5" spans="1:11">
      <c r="A181" s="9">
        <v>180</v>
      </c>
      <c r="B181" s="9" t="s">
        <v>1767</v>
      </c>
      <c r="C181" s="9" t="s">
        <v>91</v>
      </c>
      <c r="D181" s="9" t="s">
        <v>1705</v>
      </c>
      <c r="E181" s="9" t="s">
        <v>20</v>
      </c>
      <c r="F181" s="9">
        <v>85</v>
      </c>
      <c r="G181" s="48"/>
      <c r="H181" s="20"/>
      <c r="I181" s="9" t="s">
        <v>128</v>
      </c>
      <c r="J181" s="9"/>
      <c r="K181" s="30" t="s">
        <v>53</v>
      </c>
    </row>
    <row r="182" s="1" customFormat="1" ht="28.5" spans="1:11">
      <c r="A182" s="9">
        <v>181</v>
      </c>
      <c r="B182" s="9" t="s">
        <v>1768</v>
      </c>
      <c r="C182" s="9" t="s">
        <v>91</v>
      </c>
      <c r="D182" s="9" t="s">
        <v>1769</v>
      </c>
      <c r="E182" s="9" t="s">
        <v>20</v>
      </c>
      <c r="F182" s="9">
        <v>85</v>
      </c>
      <c r="G182" s="48"/>
      <c r="H182" s="20"/>
      <c r="I182" s="9" t="s">
        <v>128</v>
      </c>
      <c r="J182" s="9"/>
      <c r="K182" s="30" t="s">
        <v>53</v>
      </c>
    </row>
  </sheetData>
  <autoFilter ref="A1:L183">
    <extLst/>
  </autoFilter>
  <mergeCells count="1">
    <mergeCell ref="L169:L170"/>
  </mergeCells>
  <dataValidations count="1">
    <dataValidation allowBlank="1" showInputMessage="1" showErrorMessage="1" sqref="C1:C182"/>
  </dataValidations>
  <hyperlinks>
    <hyperlink ref="D84" r:id="rId1" display="Zr/CADCAM/1.0mm"/>
  </hyperlinks>
  <pageMargins left="0.751388888888889" right="0.751388888888889" top="1" bottom="1" header="0.5" footer="0.5"/>
  <pageSetup paperSize="9" scale="70" orientation="landscape"/>
  <headerFooter>
    <oddHeader>&amp;C&amp;20口腔耗材</oddHeader>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552"/>
  <sheetViews>
    <sheetView zoomScale="80" zoomScaleNormal="80" workbookViewId="0">
      <pane ySplit="1" topLeftCell="A2" activePane="bottomLeft" state="frozen"/>
      <selection/>
      <selection pane="bottomLeft" activeCell="G2" sqref="G2:H555"/>
    </sheetView>
  </sheetViews>
  <sheetFormatPr defaultColWidth="9" defaultRowHeight="13.5"/>
  <cols>
    <col min="1" max="1" width="5.66666666666667" style="1" customWidth="1"/>
    <col min="2" max="2" width="63.775" style="1" customWidth="1"/>
    <col min="3" max="3" width="9.88333333333333" style="1" customWidth="1"/>
    <col min="4" max="4" width="26" style="1" customWidth="1"/>
    <col min="5" max="7" width="9.88333333333333" style="1" customWidth="1"/>
    <col min="8" max="8" width="10.3333333333333" style="1" customWidth="1"/>
    <col min="9" max="9" width="57.1083333333333" style="1" customWidth="1"/>
    <col min="10" max="10" width="21.6666666666667" style="1" customWidth="1"/>
    <col min="11" max="11" width="8.66666666666667" style="1" customWidth="1"/>
    <col min="12" max="16384" width="9" style="1"/>
  </cols>
  <sheetData>
    <row r="1" ht="14.25" spans="1:11">
      <c r="A1" s="2" t="s">
        <v>0</v>
      </c>
      <c r="B1" s="2" t="s">
        <v>1</v>
      </c>
      <c r="C1" s="2" t="s">
        <v>2</v>
      </c>
      <c r="D1" s="2" t="s">
        <v>3</v>
      </c>
      <c r="E1" s="2" t="s">
        <v>4</v>
      </c>
      <c r="F1" s="2" t="s">
        <v>5</v>
      </c>
      <c r="G1" s="2" t="s">
        <v>6</v>
      </c>
      <c r="H1" s="2" t="s">
        <v>7</v>
      </c>
      <c r="I1" s="2" t="s">
        <v>8</v>
      </c>
      <c r="J1" s="27" t="s">
        <v>10</v>
      </c>
      <c r="K1" s="2" t="s">
        <v>11</v>
      </c>
    </row>
    <row r="2" ht="14.25" spans="1:11">
      <c r="A2" s="3">
        <v>1</v>
      </c>
      <c r="B2" s="3" t="s">
        <v>1770</v>
      </c>
      <c r="C2" s="3" t="s">
        <v>1311</v>
      </c>
      <c r="D2" s="3" t="s">
        <v>1771</v>
      </c>
      <c r="E2" s="3" t="s">
        <v>127</v>
      </c>
      <c r="F2" s="3">
        <v>10</v>
      </c>
      <c r="G2" s="3"/>
      <c r="H2" s="3"/>
      <c r="I2" s="3" t="s">
        <v>24</v>
      </c>
      <c r="J2" s="28" t="s">
        <v>25</v>
      </c>
      <c r="K2" s="3"/>
    </row>
    <row r="3" ht="14.25" spans="1:11">
      <c r="A3" s="3">
        <v>2</v>
      </c>
      <c r="B3" s="4" t="s">
        <v>1772</v>
      </c>
      <c r="C3" s="3" t="s">
        <v>1773</v>
      </c>
      <c r="D3" s="3" t="s">
        <v>1774</v>
      </c>
      <c r="E3" s="3" t="s">
        <v>127</v>
      </c>
      <c r="F3" s="3">
        <v>2200</v>
      </c>
      <c r="G3" s="3"/>
      <c r="H3" s="3"/>
      <c r="I3" s="3" t="s">
        <v>1775</v>
      </c>
      <c r="J3" s="28" t="s">
        <v>43</v>
      </c>
      <c r="K3" s="3"/>
    </row>
    <row r="4" ht="14.25" spans="1:11">
      <c r="A4" s="3">
        <v>3</v>
      </c>
      <c r="B4" s="3" t="s">
        <v>1776</v>
      </c>
      <c r="C4" s="3" t="s">
        <v>1773</v>
      </c>
      <c r="D4" s="5" t="s">
        <v>1777</v>
      </c>
      <c r="E4" s="6" t="s">
        <v>127</v>
      </c>
      <c r="F4" s="7">
        <v>3</v>
      </c>
      <c r="G4" s="7"/>
      <c r="H4" s="3"/>
      <c r="I4" s="3" t="s">
        <v>59</v>
      </c>
      <c r="J4" s="28" t="s">
        <v>43</v>
      </c>
      <c r="K4" s="5"/>
    </row>
    <row r="5" ht="14.25" spans="1:11">
      <c r="A5" s="3">
        <v>4</v>
      </c>
      <c r="B5" s="5" t="s">
        <v>1778</v>
      </c>
      <c r="C5" s="5" t="s">
        <v>1773</v>
      </c>
      <c r="D5" s="5" t="s">
        <v>1779</v>
      </c>
      <c r="E5" s="5" t="s">
        <v>127</v>
      </c>
      <c r="F5" s="5">
        <v>4</v>
      </c>
      <c r="G5" s="8"/>
      <c r="H5" s="3"/>
      <c r="I5" s="5" t="s">
        <v>148</v>
      </c>
      <c r="J5" s="29" t="s">
        <v>53</v>
      </c>
      <c r="K5" s="8"/>
    </row>
    <row r="6" ht="14.25" spans="1:11">
      <c r="A6" s="3">
        <v>5</v>
      </c>
      <c r="B6" s="3" t="s">
        <v>1780</v>
      </c>
      <c r="C6" s="3" t="s">
        <v>1773</v>
      </c>
      <c r="D6" s="5" t="s">
        <v>201</v>
      </c>
      <c r="E6" s="6" t="s">
        <v>127</v>
      </c>
      <c r="F6" s="7">
        <v>3</v>
      </c>
      <c r="G6" s="7"/>
      <c r="H6" s="3"/>
      <c r="I6" s="3" t="s">
        <v>38</v>
      </c>
      <c r="J6" s="28" t="s">
        <v>43</v>
      </c>
      <c r="K6" s="5"/>
    </row>
    <row r="7" ht="14.25" spans="1:11">
      <c r="A7" s="3">
        <v>6</v>
      </c>
      <c r="B7" s="9" t="s">
        <v>1781</v>
      </c>
      <c r="C7" s="10" t="s">
        <v>1773</v>
      </c>
      <c r="D7" s="9" t="s">
        <v>201</v>
      </c>
      <c r="E7" s="9" t="s">
        <v>127</v>
      </c>
      <c r="F7" s="10">
        <v>8</v>
      </c>
      <c r="G7" s="11"/>
      <c r="H7" s="3"/>
      <c r="I7" s="10" t="s">
        <v>38</v>
      </c>
      <c r="J7" s="10"/>
      <c r="K7" s="10"/>
    </row>
    <row r="8" ht="28.5" spans="1:11">
      <c r="A8" s="3">
        <v>7</v>
      </c>
      <c r="B8" s="3" t="s">
        <v>1782</v>
      </c>
      <c r="C8" s="3" t="s">
        <v>1773</v>
      </c>
      <c r="D8" s="5" t="s">
        <v>1783</v>
      </c>
      <c r="E8" s="6" t="s">
        <v>127</v>
      </c>
      <c r="F8" s="7">
        <v>5</v>
      </c>
      <c r="G8" s="7"/>
      <c r="H8" s="3"/>
      <c r="I8" s="3" t="s">
        <v>104</v>
      </c>
      <c r="J8" s="28" t="s">
        <v>53</v>
      </c>
      <c r="K8" s="5"/>
    </row>
    <row r="9" ht="14.25" spans="1:11">
      <c r="A9" s="3">
        <v>8</v>
      </c>
      <c r="B9" s="9" t="s">
        <v>1782</v>
      </c>
      <c r="C9" s="10" t="s">
        <v>1773</v>
      </c>
      <c r="D9" s="9" t="s">
        <v>201</v>
      </c>
      <c r="E9" s="9" t="s">
        <v>127</v>
      </c>
      <c r="F9" s="10">
        <v>5</v>
      </c>
      <c r="G9" s="12"/>
      <c r="H9" s="3"/>
      <c r="I9" s="10" t="s">
        <v>38</v>
      </c>
      <c r="J9" s="10"/>
      <c r="K9" s="10"/>
    </row>
    <row r="10" ht="14.25" spans="1:11">
      <c r="A10" s="3">
        <v>9</v>
      </c>
      <c r="B10" s="3" t="s">
        <v>1782</v>
      </c>
      <c r="C10" s="3" t="s">
        <v>1773</v>
      </c>
      <c r="D10" s="5" t="s">
        <v>1784</v>
      </c>
      <c r="E10" s="6" t="s">
        <v>127</v>
      </c>
      <c r="F10" s="7">
        <v>18</v>
      </c>
      <c r="G10" s="7"/>
      <c r="H10" s="3"/>
      <c r="I10" s="3" t="s">
        <v>38</v>
      </c>
      <c r="J10" s="28" t="s">
        <v>28</v>
      </c>
      <c r="K10" s="5"/>
    </row>
    <row r="11" ht="14.25" spans="1:11">
      <c r="A11" s="3">
        <v>10</v>
      </c>
      <c r="B11" s="5" t="s">
        <v>1785</v>
      </c>
      <c r="C11" s="9" t="s">
        <v>1773</v>
      </c>
      <c r="D11" s="5" t="s">
        <v>1786</v>
      </c>
      <c r="E11" s="13" t="s">
        <v>127</v>
      </c>
      <c r="F11" s="10">
        <v>20</v>
      </c>
      <c r="G11" s="14"/>
      <c r="H11" s="3"/>
      <c r="I11" s="10" t="s">
        <v>38</v>
      </c>
      <c r="J11" s="10"/>
      <c r="K11" s="10"/>
    </row>
    <row r="12" ht="14.25" spans="1:11">
      <c r="A12" s="3">
        <v>11</v>
      </c>
      <c r="B12" s="3" t="s">
        <v>1787</v>
      </c>
      <c r="C12" s="3" t="s">
        <v>1773</v>
      </c>
      <c r="D12" s="5" t="s">
        <v>201</v>
      </c>
      <c r="E12" s="6" t="s">
        <v>127</v>
      </c>
      <c r="F12" s="7">
        <v>3</v>
      </c>
      <c r="G12" s="7"/>
      <c r="H12" s="3"/>
      <c r="I12" s="3" t="s">
        <v>38</v>
      </c>
      <c r="J12" s="28" t="s">
        <v>43</v>
      </c>
      <c r="K12" s="5"/>
    </row>
    <row r="13" ht="14.25" spans="1:11">
      <c r="A13" s="3">
        <v>12</v>
      </c>
      <c r="B13" s="3" t="s">
        <v>1788</v>
      </c>
      <c r="C13" s="3" t="s">
        <v>1773</v>
      </c>
      <c r="D13" s="5"/>
      <c r="E13" s="6" t="s">
        <v>127</v>
      </c>
      <c r="F13" s="7">
        <v>6</v>
      </c>
      <c r="G13" s="7"/>
      <c r="H13" s="3"/>
      <c r="I13" s="3" t="s">
        <v>38</v>
      </c>
      <c r="J13" s="28" t="s">
        <v>17</v>
      </c>
      <c r="K13" s="5"/>
    </row>
    <row r="14" ht="14.25" spans="1:11">
      <c r="A14" s="3">
        <v>13</v>
      </c>
      <c r="B14" s="3" t="s">
        <v>1789</v>
      </c>
      <c r="C14" s="3" t="s">
        <v>1773</v>
      </c>
      <c r="D14" s="5" t="s">
        <v>772</v>
      </c>
      <c r="E14" s="6" t="s">
        <v>127</v>
      </c>
      <c r="F14" s="7">
        <v>1</v>
      </c>
      <c r="G14" s="7"/>
      <c r="H14" s="3"/>
      <c r="I14" s="3" t="s">
        <v>104</v>
      </c>
      <c r="J14" s="28" t="s">
        <v>53</v>
      </c>
      <c r="K14" s="5"/>
    </row>
    <row r="15" ht="14.25" spans="1:11">
      <c r="A15" s="3">
        <v>14</v>
      </c>
      <c r="B15" s="3" t="s">
        <v>1790</v>
      </c>
      <c r="C15" s="3" t="s">
        <v>1773</v>
      </c>
      <c r="D15" s="5" t="s">
        <v>1791</v>
      </c>
      <c r="E15" s="6" t="s">
        <v>127</v>
      </c>
      <c r="F15" s="7">
        <v>1</v>
      </c>
      <c r="G15" s="7"/>
      <c r="H15" s="3"/>
      <c r="I15" s="3" t="s">
        <v>68</v>
      </c>
      <c r="J15" s="28" t="s">
        <v>43</v>
      </c>
      <c r="K15" s="5"/>
    </row>
    <row r="16" ht="14.25" spans="1:11">
      <c r="A16" s="3">
        <v>15</v>
      </c>
      <c r="B16" s="3" t="s">
        <v>1792</v>
      </c>
      <c r="C16" s="3" t="s">
        <v>1773</v>
      </c>
      <c r="D16" s="5" t="s">
        <v>1791</v>
      </c>
      <c r="E16" s="6" t="s">
        <v>127</v>
      </c>
      <c r="F16" s="7">
        <v>1</v>
      </c>
      <c r="G16" s="7"/>
      <c r="H16" s="3"/>
      <c r="I16" s="3" t="s">
        <v>68</v>
      </c>
      <c r="J16" s="28" t="s">
        <v>43</v>
      </c>
      <c r="K16" s="5"/>
    </row>
    <row r="17" ht="14.25" spans="1:11">
      <c r="A17" s="3">
        <v>16</v>
      </c>
      <c r="B17" s="15" t="s">
        <v>1793</v>
      </c>
      <c r="C17" s="15" t="s">
        <v>1311</v>
      </c>
      <c r="D17" s="15" t="s">
        <v>772</v>
      </c>
      <c r="E17" s="15" t="s">
        <v>127</v>
      </c>
      <c r="F17" s="13">
        <v>6</v>
      </c>
      <c r="G17" s="15"/>
      <c r="H17" s="3"/>
      <c r="I17" s="15" t="s">
        <v>75</v>
      </c>
      <c r="J17" s="30" t="s">
        <v>53</v>
      </c>
      <c r="K17" s="15"/>
    </row>
    <row r="18" ht="14.25" spans="1:11">
      <c r="A18" s="3">
        <v>17</v>
      </c>
      <c r="B18" s="9" t="s">
        <v>1794</v>
      </c>
      <c r="C18" s="10" t="s">
        <v>1773</v>
      </c>
      <c r="D18" s="9" t="s">
        <v>1795</v>
      </c>
      <c r="E18" s="9" t="s">
        <v>127</v>
      </c>
      <c r="F18" s="10">
        <v>1</v>
      </c>
      <c r="G18" s="16"/>
      <c r="H18" s="3"/>
      <c r="I18" s="10" t="s">
        <v>38</v>
      </c>
      <c r="J18" s="10"/>
      <c r="K18" s="10"/>
    </row>
    <row r="19" ht="14.25" spans="1:11">
      <c r="A19" s="3">
        <v>18</v>
      </c>
      <c r="B19" s="5" t="s">
        <v>1796</v>
      </c>
      <c r="C19" s="5" t="s">
        <v>1773</v>
      </c>
      <c r="D19" s="5" t="s">
        <v>1797</v>
      </c>
      <c r="E19" s="5" t="s">
        <v>127</v>
      </c>
      <c r="F19" s="5">
        <v>1</v>
      </c>
      <c r="G19" s="8"/>
      <c r="H19" s="3"/>
      <c r="I19" s="5" t="s">
        <v>148</v>
      </c>
      <c r="J19" s="29" t="s">
        <v>53</v>
      </c>
      <c r="K19" s="8"/>
    </row>
    <row r="20" ht="14.25" spans="1:11">
      <c r="A20" s="3">
        <v>19</v>
      </c>
      <c r="B20" s="9" t="s">
        <v>1798</v>
      </c>
      <c r="C20" s="10" t="s">
        <v>1773</v>
      </c>
      <c r="D20" s="17" t="s">
        <v>1799</v>
      </c>
      <c r="E20" s="9" t="s">
        <v>127</v>
      </c>
      <c r="F20" s="10">
        <v>2</v>
      </c>
      <c r="G20" s="11"/>
      <c r="H20" s="3"/>
      <c r="I20" s="10" t="s">
        <v>38</v>
      </c>
      <c r="J20" s="10"/>
      <c r="K20" s="10"/>
    </row>
    <row r="21" ht="14.25" spans="1:11">
      <c r="A21" s="3">
        <v>20</v>
      </c>
      <c r="B21" s="3" t="s">
        <v>1800</v>
      </c>
      <c r="C21" s="3" t="s">
        <v>1773</v>
      </c>
      <c r="D21" s="5" t="s">
        <v>1138</v>
      </c>
      <c r="E21" s="6" t="s">
        <v>127</v>
      </c>
      <c r="F21" s="7">
        <v>5</v>
      </c>
      <c r="G21" s="7"/>
      <c r="H21" s="3"/>
      <c r="I21" s="3" t="s">
        <v>104</v>
      </c>
      <c r="J21" s="28" t="s">
        <v>53</v>
      </c>
      <c r="K21" s="5"/>
    </row>
    <row r="22" ht="42.75" spans="1:11">
      <c r="A22" s="3">
        <v>21</v>
      </c>
      <c r="B22" s="3" t="s">
        <v>1801</v>
      </c>
      <c r="C22" s="3" t="s">
        <v>1773</v>
      </c>
      <c r="D22" s="5" t="s">
        <v>1802</v>
      </c>
      <c r="E22" s="6" t="s">
        <v>127</v>
      </c>
      <c r="F22" s="7">
        <v>1</v>
      </c>
      <c r="G22" s="7"/>
      <c r="H22" s="3"/>
      <c r="I22" s="3" t="s">
        <v>59</v>
      </c>
      <c r="J22" s="28" t="s">
        <v>43</v>
      </c>
      <c r="K22" s="5" t="s">
        <v>1803</v>
      </c>
    </row>
    <row r="23" ht="28.5" spans="1:11">
      <c r="A23" s="3">
        <v>22</v>
      </c>
      <c r="B23" s="5" t="s">
        <v>1804</v>
      </c>
      <c r="C23" s="5" t="s">
        <v>1773</v>
      </c>
      <c r="D23" s="5" t="s">
        <v>1805</v>
      </c>
      <c r="E23" s="5" t="s">
        <v>127</v>
      </c>
      <c r="F23" s="5">
        <v>1</v>
      </c>
      <c r="G23" s="8"/>
      <c r="H23" s="3"/>
      <c r="I23" s="5" t="s">
        <v>148</v>
      </c>
      <c r="J23" s="29" t="s">
        <v>53</v>
      </c>
      <c r="K23" s="8"/>
    </row>
    <row r="24" ht="14.25" spans="1:11">
      <c r="A24" s="3">
        <v>23</v>
      </c>
      <c r="B24" s="3" t="s">
        <v>1806</v>
      </c>
      <c r="C24" s="3" t="s">
        <v>1773</v>
      </c>
      <c r="D24" s="5" t="s">
        <v>201</v>
      </c>
      <c r="E24" s="6" t="s">
        <v>127</v>
      </c>
      <c r="F24" s="7">
        <v>3</v>
      </c>
      <c r="G24" s="7"/>
      <c r="H24" s="3"/>
      <c r="I24" s="3" t="s">
        <v>38</v>
      </c>
      <c r="J24" s="28" t="s">
        <v>43</v>
      </c>
      <c r="K24" s="5"/>
    </row>
    <row r="25" ht="28.5" spans="1:11">
      <c r="A25" s="3">
        <v>24</v>
      </c>
      <c r="B25" s="3" t="s">
        <v>1807</v>
      </c>
      <c r="C25" s="3" t="s">
        <v>1773</v>
      </c>
      <c r="D25" s="5" t="s">
        <v>1808</v>
      </c>
      <c r="E25" s="6" t="s">
        <v>127</v>
      </c>
      <c r="F25" s="7">
        <v>2</v>
      </c>
      <c r="G25" s="7"/>
      <c r="H25" s="3"/>
      <c r="I25" s="3" t="s">
        <v>38</v>
      </c>
      <c r="J25" s="28" t="s">
        <v>189</v>
      </c>
      <c r="K25" s="5"/>
    </row>
    <row r="26" ht="14.25" spans="1:11">
      <c r="A26" s="3">
        <v>25</v>
      </c>
      <c r="B26" s="3" t="s">
        <v>1809</v>
      </c>
      <c r="C26" s="3" t="s">
        <v>1773</v>
      </c>
      <c r="D26" s="5" t="s">
        <v>1810</v>
      </c>
      <c r="E26" s="6" t="s">
        <v>381</v>
      </c>
      <c r="F26" s="7">
        <v>2</v>
      </c>
      <c r="G26" s="7"/>
      <c r="H26" s="3"/>
      <c r="I26" s="3" t="s">
        <v>38</v>
      </c>
      <c r="J26" s="28" t="s">
        <v>28</v>
      </c>
      <c r="K26" s="5"/>
    </row>
    <row r="27" ht="14.25" spans="1:11">
      <c r="A27" s="3">
        <v>26</v>
      </c>
      <c r="B27" s="9" t="s">
        <v>1811</v>
      </c>
      <c r="C27" s="9" t="s">
        <v>1773</v>
      </c>
      <c r="D27" s="9" t="s">
        <v>1812</v>
      </c>
      <c r="E27" s="9" t="s">
        <v>127</v>
      </c>
      <c r="F27" s="9">
        <v>320</v>
      </c>
      <c r="G27" s="9"/>
      <c r="H27" s="3"/>
      <c r="I27" s="3" t="s">
        <v>1813</v>
      </c>
      <c r="J27" s="28" t="s">
        <v>25</v>
      </c>
      <c r="K27" s="3"/>
    </row>
    <row r="28" ht="14.25" spans="1:11">
      <c r="A28" s="3">
        <v>27</v>
      </c>
      <c r="B28" s="3" t="s">
        <v>1811</v>
      </c>
      <c r="C28" s="3" t="s">
        <v>1773</v>
      </c>
      <c r="D28" s="5" t="s">
        <v>1814</v>
      </c>
      <c r="E28" s="6" t="s">
        <v>127</v>
      </c>
      <c r="F28" s="7">
        <v>54</v>
      </c>
      <c r="G28" s="7"/>
      <c r="H28" s="3"/>
      <c r="I28" s="3" t="s">
        <v>1815</v>
      </c>
      <c r="J28" s="28" t="s">
        <v>25</v>
      </c>
      <c r="K28" s="5"/>
    </row>
    <row r="29" ht="14.25" spans="1:11">
      <c r="A29" s="3">
        <v>28</v>
      </c>
      <c r="B29" s="3" t="s">
        <v>1816</v>
      </c>
      <c r="C29" s="3" t="s">
        <v>1773</v>
      </c>
      <c r="D29" s="5" t="s">
        <v>1817</v>
      </c>
      <c r="E29" s="6" t="s">
        <v>572</v>
      </c>
      <c r="F29" s="7">
        <v>15</v>
      </c>
      <c r="G29" s="7"/>
      <c r="H29" s="3"/>
      <c r="I29" s="3" t="s">
        <v>68</v>
      </c>
      <c r="J29" s="28" t="s">
        <v>53</v>
      </c>
      <c r="K29" s="5"/>
    </row>
    <row r="30" ht="14.25" spans="1:11">
      <c r="A30" s="3">
        <v>29</v>
      </c>
      <c r="B30" s="3" t="s">
        <v>1818</v>
      </c>
      <c r="C30" s="3" t="s">
        <v>1773</v>
      </c>
      <c r="D30" s="5" t="s">
        <v>865</v>
      </c>
      <c r="E30" s="6" t="s">
        <v>127</v>
      </c>
      <c r="F30" s="7">
        <v>40</v>
      </c>
      <c r="G30" s="7"/>
      <c r="H30" s="3"/>
      <c r="I30" s="3" t="s">
        <v>104</v>
      </c>
      <c r="J30" s="28" t="s">
        <v>53</v>
      </c>
      <c r="K30" s="5"/>
    </row>
    <row r="31" ht="14.25" spans="1:11">
      <c r="A31" s="3">
        <v>30</v>
      </c>
      <c r="B31" s="18" t="s">
        <v>1819</v>
      </c>
      <c r="C31" s="10" t="s">
        <v>1773</v>
      </c>
      <c r="D31" s="19" t="s">
        <v>1820</v>
      </c>
      <c r="E31" s="9" t="s">
        <v>127</v>
      </c>
      <c r="F31" s="10">
        <v>8</v>
      </c>
      <c r="G31" s="16"/>
      <c r="H31" s="3"/>
      <c r="I31" s="10" t="s">
        <v>38</v>
      </c>
      <c r="J31" s="10"/>
      <c r="K31" s="10"/>
    </row>
    <row r="32" ht="14.25" spans="1:11">
      <c r="A32" s="3">
        <v>31</v>
      </c>
      <c r="B32" s="3" t="s">
        <v>1238</v>
      </c>
      <c r="C32" s="3" t="s">
        <v>91</v>
      </c>
      <c r="D32" s="5" t="s">
        <v>1821</v>
      </c>
      <c r="E32" s="6" t="s">
        <v>127</v>
      </c>
      <c r="F32" s="7">
        <v>20</v>
      </c>
      <c r="G32" s="7"/>
      <c r="H32" s="20"/>
      <c r="I32" s="3" t="s">
        <v>99</v>
      </c>
      <c r="J32" s="28" t="s">
        <v>53</v>
      </c>
      <c r="K32" s="31"/>
    </row>
    <row r="33" ht="14.25" spans="1:11">
      <c r="A33" s="3">
        <v>32</v>
      </c>
      <c r="B33" s="3" t="s">
        <v>1822</v>
      </c>
      <c r="C33" s="3" t="s">
        <v>1773</v>
      </c>
      <c r="D33" s="5" t="s">
        <v>201</v>
      </c>
      <c r="E33" s="6" t="s">
        <v>127</v>
      </c>
      <c r="F33" s="7">
        <v>101</v>
      </c>
      <c r="G33" s="7"/>
      <c r="H33" s="3"/>
      <c r="I33" s="3" t="s">
        <v>38</v>
      </c>
      <c r="J33" s="28" t="s">
        <v>25</v>
      </c>
      <c r="K33" s="5"/>
    </row>
    <row r="34" ht="14.25" spans="1:11">
      <c r="A34" s="3">
        <v>33</v>
      </c>
      <c r="B34" s="3" t="s">
        <v>1822</v>
      </c>
      <c r="C34" s="3" t="s">
        <v>1773</v>
      </c>
      <c r="D34" s="5" t="s">
        <v>1823</v>
      </c>
      <c r="E34" s="6" t="s">
        <v>127</v>
      </c>
      <c r="F34" s="7">
        <v>280</v>
      </c>
      <c r="G34" s="7"/>
      <c r="H34" s="3"/>
      <c r="I34" s="3" t="s">
        <v>1824</v>
      </c>
      <c r="J34" s="28" t="s">
        <v>53</v>
      </c>
      <c r="K34" s="5"/>
    </row>
    <row r="35" ht="14.25" spans="1:11">
      <c r="A35" s="3">
        <v>34</v>
      </c>
      <c r="B35" s="3" t="s">
        <v>1825</v>
      </c>
      <c r="C35" s="3" t="s">
        <v>1773</v>
      </c>
      <c r="D35" s="5" t="s">
        <v>1826</v>
      </c>
      <c r="E35" s="6" t="s">
        <v>103</v>
      </c>
      <c r="F35" s="7">
        <v>95</v>
      </c>
      <c r="G35" s="7"/>
      <c r="H35" s="3"/>
      <c r="I35" s="3" t="s">
        <v>104</v>
      </c>
      <c r="J35" s="28" t="s">
        <v>53</v>
      </c>
      <c r="K35" s="5"/>
    </row>
    <row r="36" ht="28.5" spans="1:11">
      <c r="A36" s="3">
        <v>35</v>
      </c>
      <c r="B36" s="21" t="s">
        <v>1827</v>
      </c>
      <c r="C36" s="10" t="s">
        <v>1773</v>
      </c>
      <c r="D36" s="22" t="s">
        <v>1828</v>
      </c>
      <c r="E36" s="21" t="s">
        <v>392</v>
      </c>
      <c r="F36" s="10">
        <v>4</v>
      </c>
      <c r="G36" s="19"/>
      <c r="H36" s="3"/>
      <c r="I36" s="10" t="s">
        <v>38</v>
      </c>
      <c r="J36" s="10"/>
      <c r="K36" s="10"/>
    </row>
    <row r="37" ht="14.25" spans="1:11">
      <c r="A37" s="3">
        <v>36</v>
      </c>
      <c r="B37" s="3" t="s">
        <v>1829</v>
      </c>
      <c r="C37" s="3" t="s">
        <v>1773</v>
      </c>
      <c r="D37" s="5" t="s">
        <v>1830</v>
      </c>
      <c r="E37" s="6" t="s">
        <v>127</v>
      </c>
      <c r="F37" s="7">
        <v>1</v>
      </c>
      <c r="G37" s="7"/>
      <c r="H37" s="3"/>
      <c r="I37" s="3" t="s">
        <v>38</v>
      </c>
      <c r="J37" s="28" t="s">
        <v>25</v>
      </c>
      <c r="K37" s="5"/>
    </row>
    <row r="38" ht="28.5" spans="1:11">
      <c r="A38" s="3">
        <v>37</v>
      </c>
      <c r="B38" s="3" t="s">
        <v>1831</v>
      </c>
      <c r="C38" s="3" t="s">
        <v>1773</v>
      </c>
      <c r="D38" s="5" t="s">
        <v>1832</v>
      </c>
      <c r="E38" s="6" t="s">
        <v>127</v>
      </c>
      <c r="F38" s="7">
        <v>2</v>
      </c>
      <c r="G38" s="7"/>
      <c r="H38" s="3"/>
      <c r="I38" s="3" t="s">
        <v>68</v>
      </c>
      <c r="J38" s="28" t="s">
        <v>43</v>
      </c>
      <c r="K38" s="5"/>
    </row>
    <row r="39" ht="14.25" spans="1:11">
      <c r="A39" s="3">
        <v>38</v>
      </c>
      <c r="B39" s="3" t="s">
        <v>1833</v>
      </c>
      <c r="C39" s="3" t="s">
        <v>1773</v>
      </c>
      <c r="D39" s="5" t="s">
        <v>1834</v>
      </c>
      <c r="E39" s="6" t="s">
        <v>127</v>
      </c>
      <c r="F39" s="7">
        <v>2</v>
      </c>
      <c r="G39" s="7"/>
      <c r="H39" s="3"/>
      <c r="I39" s="3" t="s">
        <v>59</v>
      </c>
      <c r="J39" s="28" t="s">
        <v>35</v>
      </c>
      <c r="K39" s="5"/>
    </row>
    <row r="40" ht="14.25" spans="1:11">
      <c r="A40" s="3">
        <v>39</v>
      </c>
      <c r="B40" s="3" t="s">
        <v>1835</v>
      </c>
      <c r="C40" s="3" t="s">
        <v>1773</v>
      </c>
      <c r="D40" s="5" t="s">
        <v>1836</v>
      </c>
      <c r="E40" s="6" t="s">
        <v>392</v>
      </c>
      <c r="F40" s="7">
        <v>98</v>
      </c>
      <c r="G40" s="7"/>
      <c r="H40" s="3"/>
      <c r="I40" s="3" t="s">
        <v>104</v>
      </c>
      <c r="J40" s="28" t="s">
        <v>53</v>
      </c>
      <c r="K40" s="5"/>
    </row>
    <row r="41" ht="14.25" spans="1:11">
      <c r="A41" s="3">
        <v>40</v>
      </c>
      <c r="B41" s="3" t="s">
        <v>1837</v>
      </c>
      <c r="C41" s="3" t="s">
        <v>1773</v>
      </c>
      <c r="D41" s="3" t="s">
        <v>1838</v>
      </c>
      <c r="E41" s="3" t="s">
        <v>103</v>
      </c>
      <c r="F41" s="3">
        <v>2</v>
      </c>
      <c r="G41" s="8"/>
      <c r="H41" s="3"/>
      <c r="I41" s="3" t="s">
        <v>148</v>
      </c>
      <c r="J41" s="28" t="s">
        <v>53</v>
      </c>
      <c r="K41" s="8"/>
    </row>
    <row r="42" ht="14.25" spans="1:11">
      <c r="A42" s="3">
        <v>41</v>
      </c>
      <c r="B42" s="23" t="s">
        <v>1839</v>
      </c>
      <c r="C42" s="5" t="s">
        <v>1773</v>
      </c>
      <c r="D42" s="23" t="s">
        <v>1840</v>
      </c>
      <c r="E42" s="24" t="s">
        <v>127</v>
      </c>
      <c r="F42" s="23">
        <v>4</v>
      </c>
      <c r="G42" s="8"/>
      <c r="H42" s="3"/>
      <c r="I42" s="5" t="s">
        <v>148</v>
      </c>
      <c r="J42" s="29" t="s">
        <v>53</v>
      </c>
      <c r="K42" s="8"/>
    </row>
    <row r="43" ht="14.25" spans="1:11">
      <c r="A43" s="3">
        <v>42</v>
      </c>
      <c r="B43" s="3" t="s">
        <v>1841</v>
      </c>
      <c r="C43" s="3" t="s">
        <v>1773</v>
      </c>
      <c r="D43" s="3" t="s">
        <v>1838</v>
      </c>
      <c r="E43" s="3" t="s">
        <v>103</v>
      </c>
      <c r="F43" s="3">
        <v>2</v>
      </c>
      <c r="G43" s="8"/>
      <c r="H43" s="3"/>
      <c r="I43" s="3" t="s">
        <v>148</v>
      </c>
      <c r="J43" s="28" t="s">
        <v>53</v>
      </c>
      <c r="K43" s="8"/>
    </row>
    <row r="44" ht="14.25" spans="1:11">
      <c r="A44" s="3">
        <v>43</v>
      </c>
      <c r="B44" s="3" t="s">
        <v>1842</v>
      </c>
      <c r="C44" s="3" t="s">
        <v>1773</v>
      </c>
      <c r="D44" s="5" t="s">
        <v>1843</v>
      </c>
      <c r="E44" s="6" t="s">
        <v>127</v>
      </c>
      <c r="F44" s="7">
        <v>2</v>
      </c>
      <c r="G44" s="7"/>
      <c r="H44" s="3"/>
      <c r="I44" s="3" t="s">
        <v>38</v>
      </c>
      <c r="J44" s="28" t="s">
        <v>189</v>
      </c>
      <c r="K44" s="5"/>
    </row>
    <row r="45" ht="14.25" spans="1:11">
      <c r="A45" s="3">
        <v>44</v>
      </c>
      <c r="B45" s="3" t="s">
        <v>1844</v>
      </c>
      <c r="C45" s="3" t="s">
        <v>1773</v>
      </c>
      <c r="D45" s="5" t="s">
        <v>1845</v>
      </c>
      <c r="E45" s="6" t="s">
        <v>103</v>
      </c>
      <c r="F45" s="7">
        <v>2</v>
      </c>
      <c r="G45" s="7"/>
      <c r="H45" s="3"/>
      <c r="I45" s="3" t="s">
        <v>104</v>
      </c>
      <c r="J45" s="28" t="s">
        <v>53</v>
      </c>
      <c r="K45" s="5"/>
    </row>
    <row r="46" ht="14.25" spans="1:11">
      <c r="A46" s="3">
        <v>45</v>
      </c>
      <c r="B46" s="3" t="s">
        <v>1846</v>
      </c>
      <c r="C46" s="3" t="s">
        <v>1773</v>
      </c>
      <c r="D46" s="5" t="s">
        <v>1847</v>
      </c>
      <c r="E46" s="6" t="s">
        <v>127</v>
      </c>
      <c r="F46" s="7">
        <v>2</v>
      </c>
      <c r="G46" s="7"/>
      <c r="H46" s="3"/>
      <c r="I46" s="3" t="s">
        <v>38</v>
      </c>
      <c r="J46" s="28" t="s">
        <v>17</v>
      </c>
      <c r="K46" s="5"/>
    </row>
    <row r="47" ht="14.25" spans="1:11">
      <c r="A47" s="3">
        <v>46</v>
      </c>
      <c r="B47" s="3" t="s">
        <v>1848</v>
      </c>
      <c r="C47" s="3" t="s">
        <v>1773</v>
      </c>
      <c r="D47" s="5" t="s">
        <v>1849</v>
      </c>
      <c r="E47" s="6" t="s">
        <v>127</v>
      </c>
      <c r="F47" s="7">
        <v>3</v>
      </c>
      <c r="G47" s="7"/>
      <c r="H47" s="3"/>
      <c r="I47" s="3" t="s">
        <v>38</v>
      </c>
      <c r="J47" s="28" t="s">
        <v>43</v>
      </c>
      <c r="K47" s="5"/>
    </row>
    <row r="48" ht="28.5" spans="1:11">
      <c r="A48" s="3">
        <v>47</v>
      </c>
      <c r="B48" s="3" t="s">
        <v>1850</v>
      </c>
      <c r="C48" s="3" t="s">
        <v>1773</v>
      </c>
      <c r="D48" s="5" t="s">
        <v>1851</v>
      </c>
      <c r="E48" s="6" t="s">
        <v>103</v>
      </c>
      <c r="F48" s="7">
        <v>1</v>
      </c>
      <c r="G48" s="7"/>
      <c r="H48" s="3"/>
      <c r="I48" s="3" t="s">
        <v>52</v>
      </c>
      <c r="J48" s="28" t="s">
        <v>53</v>
      </c>
      <c r="K48" s="5" t="s">
        <v>1852</v>
      </c>
    </row>
    <row r="49" ht="14.25" spans="1:11">
      <c r="A49" s="3">
        <v>48</v>
      </c>
      <c r="B49" s="3" t="s">
        <v>1853</v>
      </c>
      <c r="C49" s="3" t="s">
        <v>1773</v>
      </c>
      <c r="D49" s="5" t="s">
        <v>1854</v>
      </c>
      <c r="E49" s="6" t="s">
        <v>127</v>
      </c>
      <c r="F49" s="7">
        <v>1</v>
      </c>
      <c r="G49" s="7"/>
      <c r="H49" s="3"/>
      <c r="I49" s="3" t="s">
        <v>68</v>
      </c>
      <c r="J49" s="28" t="s">
        <v>43</v>
      </c>
      <c r="K49" s="5"/>
    </row>
    <row r="50" ht="14.25" spans="1:11">
      <c r="A50" s="3">
        <v>49</v>
      </c>
      <c r="B50" s="3" t="s">
        <v>1855</v>
      </c>
      <c r="C50" s="3" t="s">
        <v>1773</v>
      </c>
      <c r="D50" s="5" t="s">
        <v>1845</v>
      </c>
      <c r="E50" s="6" t="s">
        <v>103</v>
      </c>
      <c r="F50" s="7">
        <v>1</v>
      </c>
      <c r="G50" s="7"/>
      <c r="H50" s="3"/>
      <c r="I50" s="3" t="s">
        <v>104</v>
      </c>
      <c r="J50" s="28" t="s">
        <v>53</v>
      </c>
      <c r="K50" s="5"/>
    </row>
    <row r="51" ht="14.25" spans="1:11">
      <c r="A51" s="3">
        <v>50</v>
      </c>
      <c r="B51" s="9" t="s">
        <v>1856</v>
      </c>
      <c r="C51" s="10" t="s">
        <v>1773</v>
      </c>
      <c r="D51" s="9" t="s">
        <v>1857</v>
      </c>
      <c r="E51" s="25" t="s">
        <v>127</v>
      </c>
      <c r="F51" s="10">
        <v>1</v>
      </c>
      <c r="G51" s="12"/>
      <c r="H51" s="3"/>
      <c r="I51" s="10" t="s">
        <v>38</v>
      </c>
      <c r="J51" s="10"/>
      <c r="K51" s="10"/>
    </row>
    <row r="52" ht="14.25" spans="1:11">
      <c r="A52" s="3">
        <v>51</v>
      </c>
      <c r="B52" s="3" t="s">
        <v>1858</v>
      </c>
      <c r="C52" s="3" t="s">
        <v>1773</v>
      </c>
      <c r="D52" s="5" t="s">
        <v>865</v>
      </c>
      <c r="E52" s="6" t="s">
        <v>127</v>
      </c>
      <c r="F52" s="7">
        <v>8</v>
      </c>
      <c r="G52" s="7"/>
      <c r="H52" s="3"/>
      <c r="I52" s="3" t="s">
        <v>104</v>
      </c>
      <c r="J52" s="28" t="s">
        <v>53</v>
      </c>
      <c r="K52" s="5"/>
    </row>
    <row r="53" ht="14.25" spans="1:11">
      <c r="A53" s="3">
        <v>52</v>
      </c>
      <c r="B53" s="5" t="s">
        <v>1859</v>
      </c>
      <c r="C53" s="10" t="s">
        <v>1773</v>
      </c>
      <c r="D53" s="5" t="s">
        <v>1860</v>
      </c>
      <c r="E53" s="4" t="s">
        <v>127</v>
      </c>
      <c r="F53" s="10">
        <v>20</v>
      </c>
      <c r="G53" s="14"/>
      <c r="H53" s="3"/>
      <c r="I53" s="10" t="s">
        <v>38</v>
      </c>
      <c r="J53" s="10"/>
      <c r="K53" s="10"/>
    </row>
    <row r="54" ht="14.25" spans="1:11">
      <c r="A54" s="3">
        <v>53</v>
      </c>
      <c r="B54" s="3" t="s">
        <v>1861</v>
      </c>
      <c r="C54" s="3" t="s">
        <v>1773</v>
      </c>
      <c r="D54" s="5" t="s">
        <v>1862</v>
      </c>
      <c r="E54" s="6" t="s">
        <v>127</v>
      </c>
      <c r="F54" s="7">
        <v>3</v>
      </c>
      <c r="G54" s="7"/>
      <c r="H54" s="3"/>
      <c r="I54" s="3" t="s">
        <v>38</v>
      </c>
      <c r="J54" s="28" t="s">
        <v>43</v>
      </c>
      <c r="K54" s="5"/>
    </row>
    <row r="55" ht="14.25" spans="1:11">
      <c r="A55" s="3">
        <v>54</v>
      </c>
      <c r="B55" s="3" t="s">
        <v>1861</v>
      </c>
      <c r="C55" s="3" t="s">
        <v>1773</v>
      </c>
      <c r="D55" s="5" t="s">
        <v>201</v>
      </c>
      <c r="E55" s="6" t="s">
        <v>127</v>
      </c>
      <c r="F55" s="7">
        <v>2</v>
      </c>
      <c r="G55" s="7"/>
      <c r="H55" s="3"/>
      <c r="I55" s="3" t="s">
        <v>104</v>
      </c>
      <c r="J55" s="28" t="s">
        <v>53</v>
      </c>
      <c r="K55" s="5"/>
    </row>
    <row r="56" ht="14.25" spans="1:11">
      <c r="A56" s="3">
        <v>55</v>
      </c>
      <c r="B56" s="26" t="s">
        <v>1863</v>
      </c>
      <c r="C56" s="10" t="s">
        <v>1773</v>
      </c>
      <c r="D56" s="26" t="s">
        <v>1864</v>
      </c>
      <c r="E56" s="9" t="s">
        <v>127</v>
      </c>
      <c r="F56" s="10">
        <v>2</v>
      </c>
      <c r="G56" s="12"/>
      <c r="H56" s="3"/>
      <c r="I56" s="10" t="s">
        <v>38</v>
      </c>
      <c r="J56" s="10"/>
      <c r="K56" s="10"/>
    </row>
    <row r="57" ht="14.25" spans="1:11">
      <c r="A57" s="3">
        <v>56</v>
      </c>
      <c r="B57" s="3" t="s">
        <v>1865</v>
      </c>
      <c r="C57" s="3" t="s">
        <v>1773</v>
      </c>
      <c r="D57" s="5" t="s">
        <v>1866</v>
      </c>
      <c r="E57" s="6" t="s">
        <v>812</v>
      </c>
      <c r="F57" s="7">
        <v>9</v>
      </c>
      <c r="G57" s="7"/>
      <c r="H57" s="3"/>
      <c r="I57" s="3" t="s">
        <v>38</v>
      </c>
      <c r="J57" s="28" t="s">
        <v>35</v>
      </c>
      <c r="K57" s="5"/>
    </row>
    <row r="58" ht="14.25" spans="1:11">
      <c r="A58" s="3">
        <v>57</v>
      </c>
      <c r="B58" s="9" t="s">
        <v>1867</v>
      </c>
      <c r="C58" s="10" t="s">
        <v>1773</v>
      </c>
      <c r="D58" s="9" t="s">
        <v>1868</v>
      </c>
      <c r="E58" s="9" t="s">
        <v>812</v>
      </c>
      <c r="F58" s="10">
        <v>9</v>
      </c>
      <c r="G58" s="12"/>
      <c r="H58" s="3"/>
      <c r="I58" s="10" t="s">
        <v>38</v>
      </c>
      <c r="J58" s="10"/>
      <c r="K58" s="10"/>
    </row>
    <row r="59" ht="14.25" spans="1:11">
      <c r="A59" s="3">
        <v>58</v>
      </c>
      <c r="B59" s="3" t="s">
        <v>1869</v>
      </c>
      <c r="C59" s="3" t="s">
        <v>1773</v>
      </c>
      <c r="D59" s="5" t="s">
        <v>1870</v>
      </c>
      <c r="E59" s="6" t="s">
        <v>381</v>
      </c>
      <c r="F59" s="7">
        <v>3</v>
      </c>
      <c r="G59" s="7"/>
      <c r="H59" s="3"/>
      <c r="I59" s="3" t="s">
        <v>38</v>
      </c>
      <c r="J59" s="28" t="s">
        <v>35</v>
      </c>
      <c r="K59" s="5"/>
    </row>
    <row r="60" ht="14.25" spans="1:11">
      <c r="A60" s="3">
        <v>59</v>
      </c>
      <c r="B60" s="5" t="s">
        <v>1871</v>
      </c>
      <c r="C60" s="5" t="s">
        <v>1773</v>
      </c>
      <c r="D60" s="5" t="s">
        <v>1872</v>
      </c>
      <c r="E60" s="5" t="s">
        <v>127</v>
      </c>
      <c r="F60" s="5">
        <v>2</v>
      </c>
      <c r="G60" s="8"/>
      <c r="H60" s="3"/>
      <c r="I60" s="5" t="s">
        <v>148</v>
      </c>
      <c r="J60" s="29" t="s">
        <v>53</v>
      </c>
      <c r="K60" s="8"/>
    </row>
    <row r="61" ht="14.25" spans="1:11">
      <c r="A61" s="3">
        <v>60</v>
      </c>
      <c r="B61" s="5" t="s">
        <v>1873</v>
      </c>
      <c r="C61" s="5" t="s">
        <v>1773</v>
      </c>
      <c r="D61" s="5" t="s">
        <v>1874</v>
      </c>
      <c r="E61" s="5" t="s">
        <v>127</v>
      </c>
      <c r="F61" s="5">
        <v>1</v>
      </c>
      <c r="G61" s="8"/>
      <c r="H61" s="3"/>
      <c r="I61" s="5" t="s">
        <v>148</v>
      </c>
      <c r="J61" s="29" t="s">
        <v>53</v>
      </c>
      <c r="K61" s="8"/>
    </row>
    <row r="62" ht="28.5" spans="1:11">
      <c r="A62" s="3">
        <v>61</v>
      </c>
      <c r="B62" s="3" t="s">
        <v>1875</v>
      </c>
      <c r="C62" s="3" t="s">
        <v>1773</v>
      </c>
      <c r="D62" s="5" t="s">
        <v>1876</v>
      </c>
      <c r="E62" s="6" t="s">
        <v>127</v>
      </c>
      <c r="F62" s="7">
        <v>4</v>
      </c>
      <c r="G62" s="7"/>
      <c r="H62" s="3"/>
      <c r="I62" s="3" t="s">
        <v>68</v>
      </c>
      <c r="J62" s="28" t="s">
        <v>43</v>
      </c>
      <c r="K62" s="5"/>
    </row>
    <row r="63" ht="14.25" spans="1:11">
      <c r="A63" s="3">
        <v>62</v>
      </c>
      <c r="B63" s="3" t="s">
        <v>1877</v>
      </c>
      <c r="C63" s="3" t="s">
        <v>1773</v>
      </c>
      <c r="D63" s="3" t="s">
        <v>1878</v>
      </c>
      <c r="E63" s="3" t="s">
        <v>127</v>
      </c>
      <c r="F63" s="3">
        <v>1</v>
      </c>
      <c r="G63" s="8"/>
      <c r="H63" s="3"/>
      <c r="I63" s="3" t="s">
        <v>148</v>
      </c>
      <c r="J63" s="28" t="s">
        <v>53</v>
      </c>
      <c r="K63" s="8"/>
    </row>
    <row r="64" ht="14.25" spans="1:11">
      <c r="A64" s="3">
        <v>63</v>
      </c>
      <c r="B64" s="3" t="s">
        <v>1879</v>
      </c>
      <c r="C64" s="3" t="s">
        <v>1773</v>
      </c>
      <c r="D64" s="5" t="s">
        <v>1880</v>
      </c>
      <c r="E64" s="6" t="s">
        <v>127</v>
      </c>
      <c r="F64" s="7">
        <v>3</v>
      </c>
      <c r="G64" s="7"/>
      <c r="H64" s="3"/>
      <c r="I64" s="3" t="s">
        <v>38</v>
      </c>
      <c r="J64" s="28" t="s">
        <v>25</v>
      </c>
      <c r="K64" s="5"/>
    </row>
    <row r="65" ht="28.5" spans="1:11">
      <c r="A65" s="3">
        <v>64</v>
      </c>
      <c r="B65" s="3" t="s">
        <v>1881</v>
      </c>
      <c r="C65" s="3" t="s">
        <v>1773</v>
      </c>
      <c r="D65" s="5" t="s">
        <v>1882</v>
      </c>
      <c r="E65" s="6" t="s">
        <v>381</v>
      </c>
      <c r="F65" s="7">
        <v>8</v>
      </c>
      <c r="G65" s="7"/>
      <c r="H65" s="3"/>
      <c r="I65" s="3" t="s">
        <v>59</v>
      </c>
      <c r="J65" s="28" t="s">
        <v>76</v>
      </c>
      <c r="K65" s="5"/>
    </row>
    <row r="66" ht="14.25" spans="1:11">
      <c r="A66" s="3">
        <v>65</v>
      </c>
      <c r="B66" s="32" t="s">
        <v>1883</v>
      </c>
      <c r="C66" s="32" t="s">
        <v>1773</v>
      </c>
      <c r="D66" s="32" t="s">
        <v>1884</v>
      </c>
      <c r="E66" s="33" t="s">
        <v>127</v>
      </c>
      <c r="F66" s="33">
        <v>1</v>
      </c>
      <c r="G66" s="3"/>
      <c r="H66" s="3"/>
      <c r="I66" s="32" t="s">
        <v>75</v>
      </c>
      <c r="J66" s="29" t="s">
        <v>25</v>
      </c>
      <c r="K66" s="32" t="s">
        <v>1885</v>
      </c>
    </row>
    <row r="67" ht="14.25" spans="1:11">
      <c r="A67" s="3">
        <v>66</v>
      </c>
      <c r="B67" s="3" t="s">
        <v>1886</v>
      </c>
      <c r="C67" s="3" t="s">
        <v>1773</v>
      </c>
      <c r="D67" s="5" t="s">
        <v>1887</v>
      </c>
      <c r="E67" s="6" t="s">
        <v>103</v>
      </c>
      <c r="F67" s="7">
        <v>2</v>
      </c>
      <c r="G67" s="7"/>
      <c r="H67" s="3"/>
      <c r="I67" s="3" t="s">
        <v>52</v>
      </c>
      <c r="J67" s="28" t="s">
        <v>53</v>
      </c>
      <c r="K67" s="5" t="s">
        <v>1852</v>
      </c>
    </row>
    <row r="68" ht="14.25" spans="1:11">
      <c r="A68" s="3">
        <v>67</v>
      </c>
      <c r="B68" s="3" t="s">
        <v>1888</v>
      </c>
      <c r="C68" s="3" t="s">
        <v>1773</v>
      </c>
      <c r="D68" s="5" t="s">
        <v>1845</v>
      </c>
      <c r="E68" s="6" t="s">
        <v>103</v>
      </c>
      <c r="F68" s="7">
        <v>2</v>
      </c>
      <c r="G68" s="7"/>
      <c r="H68" s="3"/>
      <c r="I68" s="3" t="s">
        <v>104</v>
      </c>
      <c r="J68" s="28" t="s">
        <v>53</v>
      </c>
      <c r="K68" s="5"/>
    </row>
    <row r="69" ht="28.5" spans="1:11">
      <c r="A69" s="3">
        <v>68</v>
      </c>
      <c r="B69" s="3" t="s">
        <v>1889</v>
      </c>
      <c r="C69" s="3" t="s">
        <v>1773</v>
      </c>
      <c r="D69" s="5" t="s">
        <v>1890</v>
      </c>
      <c r="E69" s="6" t="s">
        <v>381</v>
      </c>
      <c r="F69" s="7">
        <v>3</v>
      </c>
      <c r="G69" s="7"/>
      <c r="H69" s="3"/>
      <c r="I69" s="3" t="s">
        <v>38</v>
      </c>
      <c r="J69" s="28" t="s">
        <v>43</v>
      </c>
      <c r="K69" s="5"/>
    </row>
    <row r="70" ht="28.5" spans="1:11">
      <c r="A70" s="3">
        <v>69</v>
      </c>
      <c r="B70" s="5" t="s">
        <v>1891</v>
      </c>
      <c r="C70" s="32" t="s">
        <v>1773</v>
      </c>
      <c r="D70" s="5" t="s">
        <v>1892</v>
      </c>
      <c r="E70" s="33" t="s">
        <v>103</v>
      </c>
      <c r="F70" s="33">
        <v>60</v>
      </c>
      <c r="G70" s="3"/>
      <c r="H70" s="3"/>
      <c r="I70" s="32" t="s">
        <v>75</v>
      </c>
      <c r="J70" s="29" t="s">
        <v>25</v>
      </c>
      <c r="K70" s="32" t="s">
        <v>1893</v>
      </c>
    </row>
    <row r="71" ht="14.25" spans="1:11">
      <c r="A71" s="3">
        <v>70</v>
      </c>
      <c r="B71" s="3" t="s">
        <v>1894</v>
      </c>
      <c r="C71" s="3" t="s">
        <v>1773</v>
      </c>
      <c r="D71" s="5" t="s">
        <v>1887</v>
      </c>
      <c r="E71" s="6" t="s">
        <v>103</v>
      </c>
      <c r="F71" s="7">
        <v>2</v>
      </c>
      <c r="G71" s="7"/>
      <c r="H71" s="3"/>
      <c r="I71" s="3" t="s">
        <v>52</v>
      </c>
      <c r="J71" s="28" t="s">
        <v>53</v>
      </c>
      <c r="K71" s="5" t="s">
        <v>1852</v>
      </c>
    </row>
    <row r="72" ht="14.25" spans="1:11">
      <c r="A72" s="3">
        <v>71</v>
      </c>
      <c r="B72" s="3" t="s">
        <v>1895</v>
      </c>
      <c r="C72" s="3" t="s">
        <v>1773</v>
      </c>
      <c r="D72" s="5" t="s">
        <v>893</v>
      </c>
      <c r="E72" s="6" t="s">
        <v>392</v>
      </c>
      <c r="F72" s="7">
        <v>10</v>
      </c>
      <c r="G72" s="7"/>
      <c r="H72" s="3"/>
      <c r="I72" s="3" t="s">
        <v>104</v>
      </c>
      <c r="J72" s="28" t="s">
        <v>53</v>
      </c>
      <c r="K72" s="5"/>
    </row>
    <row r="73" ht="14.25" spans="1:11">
      <c r="A73" s="3">
        <v>72</v>
      </c>
      <c r="B73" s="3" t="s">
        <v>1896</v>
      </c>
      <c r="C73" s="3" t="s">
        <v>1773</v>
      </c>
      <c r="D73" s="3" t="s">
        <v>870</v>
      </c>
      <c r="E73" s="3" t="s">
        <v>103</v>
      </c>
      <c r="F73" s="3">
        <v>1</v>
      </c>
      <c r="G73" s="8"/>
      <c r="H73" s="3"/>
      <c r="I73" s="3" t="s">
        <v>148</v>
      </c>
      <c r="J73" s="37" t="s">
        <v>53</v>
      </c>
      <c r="K73" s="8"/>
    </row>
    <row r="74" ht="14.25" spans="1:11">
      <c r="A74" s="3">
        <v>73</v>
      </c>
      <c r="B74" s="5" t="s">
        <v>1897</v>
      </c>
      <c r="C74" s="5" t="s">
        <v>1773</v>
      </c>
      <c r="D74" s="5" t="s">
        <v>1898</v>
      </c>
      <c r="E74" s="5" t="s">
        <v>127</v>
      </c>
      <c r="F74" s="5">
        <v>2</v>
      </c>
      <c r="G74" s="8"/>
      <c r="H74" s="3"/>
      <c r="I74" s="5" t="s">
        <v>148</v>
      </c>
      <c r="J74" s="29" t="s">
        <v>53</v>
      </c>
      <c r="K74" s="8"/>
    </row>
    <row r="75" ht="14.25" spans="1:11">
      <c r="A75" s="3">
        <v>74</v>
      </c>
      <c r="B75" s="3" t="s">
        <v>1899</v>
      </c>
      <c r="C75" s="3" t="s">
        <v>1773</v>
      </c>
      <c r="D75" s="5" t="s">
        <v>1900</v>
      </c>
      <c r="E75" s="6" t="s">
        <v>127</v>
      </c>
      <c r="F75" s="7">
        <v>4</v>
      </c>
      <c r="G75" s="7"/>
      <c r="H75" s="3"/>
      <c r="I75" s="3" t="s">
        <v>59</v>
      </c>
      <c r="J75" s="28" t="s">
        <v>25</v>
      </c>
      <c r="K75" s="5"/>
    </row>
    <row r="76" ht="14.25" spans="1:11">
      <c r="A76" s="3">
        <v>75</v>
      </c>
      <c r="B76" s="3" t="s">
        <v>1901</v>
      </c>
      <c r="C76" s="3" t="s">
        <v>1773</v>
      </c>
      <c r="D76" s="5" t="s">
        <v>1902</v>
      </c>
      <c r="E76" s="6" t="s">
        <v>127</v>
      </c>
      <c r="F76" s="7">
        <v>4</v>
      </c>
      <c r="G76" s="7"/>
      <c r="H76" s="3"/>
      <c r="I76" s="3" t="s">
        <v>59</v>
      </c>
      <c r="J76" s="28" t="s">
        <v>25</v>
      </c>
      <c r="K76" s="5"/>
    </row>
    <row r="77" ht="14.25" spans="1:11">
      <c r="A77" s="3">
        <v>76</v>
      </c>
      <c r="B77" s="3" t="s">
        <v>1903</v>
      </c>
      <c r="C77" s="3" t="s">
        <v>1773</v>
      </c>
      <c r="D77" s="5" t="s">
        <v>1904</v>
      </c>
      <c r="E77" s="6" t="s">
        <v>127</v>
      </c>
      <c r="F77" s="7">
        <v>1</v>
      </c>
      <c r="G77" s="7"/>
      <c r="H77" s="3"/>
      <c r="I77" s="3" t="s">
        <v>104</v>
      </c>
      <c r="J77" s="28" t="s">
        <v>53</v>
      </c>
      <c r="K77" s="5"/>
    </row>
    <row r="78" ht="14.25" spans="1:11">
      <c r="A78" s="3">
        <v>77</v>
      </c>
      <c r="B78" s="3" t="s">
        <v>1905</v>
      </c>
      <c r="C78" s="3" t="s">
        <v>1773</v>
      </c>
      <c r="D78" s="5" t="s">
        <v>1759</v>
      </c>
      <c r="E78" s="6" t="s">
        <v>292</v>
      </c>
      <c r="F78" s="7">
        <v>10</v>
      </c>
      <c r="G78" s="7"/>
      <c r="H78" s="3"/>
      <c r="I78" s="3" t="s">
        <v>104</v>
      </c>
      <c r="J78" s="28" t="s">
        <v>53</v>
      </c>
      <c r="K78" s="5"/>
    </row>
    <row r="79" ht="14.25" spans="1:11">
      <c r="A79" s="3">
        <v>78</v>
      </c>
      <c r="B79" s="3" t="s">
        <v>1906</v>
      </c>
      <c r="C79" s="3" t="s">
        <v>1773</v>
      </c>
      <c r="D79" s="3" t="s">
        <v>1907</v>
      </c>
      <c r="E79" s="3" t="s">
        <v>127</v>
      </c>
      <c r="F79" s="3">
        <v>1</v>
      </c>
      <c r="G79" s="8"/>
      <c r="H79" s="3"/>
      <c r="I79" s="3" t="s">
        <v>148</v>
      </c>
      <c r="J79" s="37" t="s">
        <v>53</v>
      </c>
      <c r="K79" s="8"/>
    </row>
    <row r="80" ht="14.25" spans="1:11">
      <c r="A80" s="3">
        <v>79</v>
      </c>
      <c r="B80" s="9" t="s">
        <v>1908</v>
      </c>
      <c r="C80" s="9" t="s">
        <v>1773</v>
      </c>
      <c r="D80" s="3" t="s">
        <v>1909</v>
      </c>
      <c r="E80" s="3" t="s">
        <v>116</v>
      </c>
      <c r="F80" s="3">
        <v>20</v>
      </c>
      <c r="G80" s="8"/>
      <c r="H80" s="3"/>
      <c r="I80" s="38" t="s">
        <v>148</v>
      </c>
      <c r="J80" s="28" t="s">
        <v>53</v>
      </c>
      <c r="K80" s="8"/>
    </row>
    <row r="81" ht="14.25" spans="1:11">
      <c r="A81" s="3">
        <v>80</v>
      </c>
      <c r="B81" s="9" t="s">
        <v>1908</v>
      </c>
      <c r="C81" s="9" t="s">
        <v>1773</v>
      </c>
      <c r="D81" s="3" t="s">
        <v>1910</v>
      </c>
      <c r="E81" s="3" t="s">
        <v>116</v>
      </c>
      <c r="F81" s="3">
        <v>20</v>
      </c>
      <c r="G81" s="8"/>
      <c r="H81" s="3"/>
      <c r="I81" s="38" t="s">
        <v>148</v>
      </c>
      <c r="J81" s="28" t="s">
        <v>53</v>
      </c>
      <c r="K81" s="8"/>
    </row>
    <row r="82" ht="14.25" spans="1:11">
      <c r="A82" s="3">
        <v>81</v>
      </c>
      <c r="B82" s="9" t="s">
        <v>1908</v>
      </c>
      <c r="C82" s="9" t="s">
        <v>1773</v>
      </c>
      <c r="D82" s="3" t="s">
        <v>1911</v>
      </c>
      <c r="E82" s="3" t="s">
        <v>116</v>
      </c>
      <c r="F82" s="3">
        <v>20</v>
      </c>
      <c r="G82" s="8"/>
      <c r="H82" s="3"/>
      <c r="I82" s="38" t="s">
        <v>148</v>
      </c>
      <c r="J82" s="28" t="s">
        <v>53</v>
      </c>
      <c r="K82" s="8"/>
    </row>
    <row r="83" ht="14.25" spans="1:11">
      <c r="A83" s="3">
        <v>82</v>
      </c>
      <c r="B83" s="3" t="s">
        <v>1912</v>
      </c>
      <c r="C83" s="3" t="s">
        <v>1773</v>
      </c>
      <c r="D83" s="5" t="s">
        <v>1913</v>
      </c>
      <c r="E83" s="6" t="s">
        <v>116</v>
      </c>
      <c r="F83" s="7">
        <v>4</v>
      </c>
      <c r="G83" s="7"/>
      <c r="H83" s="3"/>
      <c r="I83" s="3" t="s">
        <v>59</v>
      </c>
      <c r="J83" s="28" t="s">
        <v>43</v>
      </c>
      <c r="K83" s="5"/>
    </row>
    <row r="84" ht="14.25" spans="1:11">
      <c r="A84" s="3">
        <v>83</v>
      </c>
      <c r="B84" s="3" t="s">
        <v>1914</v>
      </c>
      <c r="C84" s="3" t="s">
        <v>1773</v>
      </c>
      <c r="D84" s="5" t="s">
        <v>1913</v>
      </c>
      <c r="E84" s="6" t="s">
        <v>116</v>
      </c>
      <c r="F84" s="7">
        <v>4</v>
      </c>
      <c r="G84" s="7"/>
      <c r="H84" s="3"/>
      <c r="I84" s="3" t="s">
        <v>59</v>
      </c>
      <c r="J84" s="28" t="s">
        <v>43</v>
      </c>
      <c r="K84" s="5"/>
    </row>
    <row r="85" ht="14.25" spans="1:11">
      <c r="A85" s="3">
        <v>84</v>
      </c>
      <c r="B85" s="3" t="s">
        <v>1915</v>
      </c>
      <c r="C85" s="3" t="s">
        <v>1773</v>
      </c>
      <c r="D85" s="5" t="s">
        <v>1913</v>
      </c>
      <c r="E85" s="6" t="s">
        <v>116</v>
      </c>
      <c r="F85" s="7">
        <v>4</v>
      </c>
      <c r="G85" s="7"/>
      <c r="H85" s="3"/>
      <c r="I85" s="3" t="s">
        <v>59</v>
      </c>
      <c r="J85" s="28" t="s">
        <v>43</v>
      </c>
      <c r="K85" s="5"/>
    </row>
    <row r="86" ht="14.25" spans="1:11">
      <c r="A86" s="3">
        <v>85</v>
      </c>
      <c r="B86" s="3" t="s">
        <v>1916</v>
      </c>
      <c r="C86" s="3" t="s">
        <v>1773</v>
      </c>
      <c r="D86" s="5" t="s">
        <v>1917</v>
      </c>
      <c r="E86" s="6" t="s">
        <v>127</v>
      </c>
      <c r="F86" s="7">
        <v>2</v>
      </c>
      <c r="G86" s="7"/>
      <c r="H86" s="3"/>
      <c r="I86" s="3" t="s">
        <v>38</v>
      </c>
      <c r="J86" s="28" t="s">
        <v>25</v>
      </c>
      <c r="K86" s="5"/>
    </row>
    <row r="87" ht="14.25" spans="1:11">
      <c r="A87" s="3">
        <v>86</v>
      </c>
      <c r="B87" s="3" t="s">
        <v>1918</v>
      </c>
      <c r="C87" s="3" t="s">
        <v>1773</v>
      </c>
      <c r="D87" s="5" t="s">
        <v>1919</v>
      </c>
      <c r="E87" s="6" t="s">
        <v>381</v>
      </c>
      <c r="F87" s="7">
        <v>6</v>
      </c>
      <c r="G87" s="7"/>
      <c r="H87" s="3"/>
      <c r="I87" s="3" t="s">
        <v>38</v>
      </c>
      <c r="J87" s="28" t="s">
        <v>43</v>
      </c>
      <c r="K87" s="5"/>
    </row>
    <row r="88" ht="14.25" spans="1:11">
      <c r="A88" s="3">
        <v>87</v>
      </c>
      <c r="B88" s="3" t="s">
        <v>1920</v>
      </c>
      <c r="C88" s="3" t="s">
        <v>1773</v>
      </c>
      <c r="D88" s="5" t="s">
        <v>1921</v>
      </c>
      <c r="E88" s="6" t="s">
        <v>381</v>
      </c>
      <c r="F88" s="7">
        <v>6</v>
      </c>
      <c r="G88" s="7"/>
      <c r="H88" s="3"/>
      <c r="I88" s="3" t="s">
        <v>38</v>
      </c>
      <c r="J88" s="28" t="s">
        <v>1578</v>
      </c>
      <c r="K88" s="5"/>
    </row>
    <row r="89" ht="14.25" spans="1:11">
      <c r="A89" s="3">
        <v>88</v>
      </c>
      <c r="B89" s="3" t="s">
        <v>1922</v>
      </c>
      <c r="C89" s="3" t="s">
        <v>1773</v>
      </c>
      <c r="D89" s="5" t="s">
        <v>1923</v>
      </c>
      <c r="E89" s="6" t="s">
        <v>381</v>
      </c>
      <c r="F89" s="7">
        <v>24</v>
      </c>
      <c r="G89" s="7"/>
      <c r="H89" s="3"/>
      <c r="I89" s="3" t="s">
        <v>68</v>
      </c>
      <c r="J89" s="28" t="s">
        <v>43</v>
      </c>
      <c r="K89" s="5"/>
    </row>
    <row r="90" ht="42.75" spans="1:11">
      <c r="A90" s="3">
        <v>89</v>
      </c>
      <c r="B90" s="3" t="s">
        <v>1924</v>
      </c>
      <c r="C90" s="3" t="s">
        <v>1773</v>
      </c>
      <c r="D90" s="5" t="s">
        <v>870</v>
      </c>
      <c r="E90" s="6" t="s">
        <v>127</v>
      </c>
      <c r="F90" s="7">
        <v>4</v>
      </c>
      <c r="G90" s="7"/>
      <c r="H90" s="3"/>
      <c r="I90" s="3" t="s">
        <v>59</v>
      </c>
      <c r="J90" s="28" t="s">
        <v>43</v>
      </c>
      <c r="K90" s="5" t="s">
        <v>1803</v>
      </c>
    </row>
    <row r="91" ht="16.5" spans="1:11">
      <c r="A91" s="3">
        <v>90</v>
      </c>
      <c r="B91" s="3" t="s">
        <v>1925</v>
      </c>
      <c r="C91" s="3" t="s">
        <v>1773</v>
      </c>
      <c r="D91" s="5" t="s">
        <v>1926</v>
      </c>
      <c r="E91" s="6" t="s">
        <v>116</v>
      </c>
      <c r="F91" s="7">
        <v>3</v>
      </c>
      <c r="G91" s="7"/>
      <c r="H91" s="3"/>
      <c r="I91" s="3" t="s">
        <v>38</v>
      </c>
      <c r="J91" s="28" t="s">
        <v>1578</v>
      </c>
      <c r="K91" s="5"/>
    </row>
    <row r="92" ht="14.25" spans="1:11">
      <c r="A92" s="3">
        <v>91</v>
      </c>
      <c r="B92" s="32" t="s">
        <v>1927</v>
      </c>
      <c r="C92" s="32" t="s">
        <v>1773</v>
      </c>
      <c r="D92" s="32" t="s">
        <v>1928</v>
      </c>
      <c r="E92" s="32" t="s">
        <v>392</v>
      </c>
      <c r="F92" s="33">
        <v>15</v>
      </c>
      <c r="G92" s="32"/>
      <c r="H92" s="3"/>
      <c r="I92" s="32" t="s">
        <v>75</v>
      </c>
      <c r="J92" s="29" t="s">
        <v>25</v>
      </c>
      <c r="K92" s="32" t="s">
        <v>1929</v>
      </c>
    </row>
    <row r="93" ht="14.25" spans="1:11">
      <c r="A93" s="3">
        <v>92</v>
      </c>
      <c r="B93" s="3" t="s">
        <v>1930</v>
      </c>
      <c r="C93" s="3" t="s">
        <v>1773</v>
      </c>
      <c r="D93" s="5" t="s">
        <v>1923</v>
      </c>
      <c r="E93" s="6" t="s">
        <v>381</v>
      </c>
      <c r="F93" s="7">
        <v>10</v>
      </c>
      <c r="G93" s="7"/>
      <c r="H93" s="3"/>
      <c r="I93" s="3" t="s">
        <v>68</v>
      </c>
      <c r="J93" s="28" t="s">
        <v>43</v>
      </c>
      <c r="K93" s="5"/>
    </row>
    <row r="94" ht="14.25" spans="1:11">
      <c r="A94" s="3">
        <v>93</v>
      </c>
      <c r="B94" s="3" t="s">
        <v>1931</v>
      </c>
      <c r="C94" s="3" t="s">
        <v>1773</v>
      </c>
      <c r="D94" s="5" t="s">
        <v>1932</v>
      </c>
      <c r="E94" s="6" t="s">
        <v>127</v>
      </c>
      <c r="F94" s="7">
        <v>3</v>
      </c>
      <c r="G94" s="7"/>
      <c r="H94" s="3"/>
      <c r="I94" s="3" t="s">
        <v>38</v>
      </c>
      <c r="J94" s="28" t="s">
        <v>43</v>
      </c>
      <c r="K94" s="5"/>
    </row>
    <row r="95" ht="14.25" spans="1:11">
      <c r="A95" s="3">
        <v>94</v>
      </c>
      <c r="B95" s="3" t="s">
        <v>1933</v>
      </c>
      <c r="C95" s="3" t="s">
        <v>1773</v>
      </c>
      <c r="D95" s="5" t="s">
        <v>1934</v>
      </c>
      <c r="E95" s="6" t="s">
        <v>381</v>
      </c>
      <c r="F95" s="7">
        <v>3</v>
      </c>
      <c r="G95" s="7"/>
      <c r="H95" s="3"/>
      <c r="I95" s="3" t="s">
        <v>38</v>
      </c>
      <c r="J95" s="28" t="s">
        <v>43</v>
      </c>
      <c r="K95" s="5"/>
    </row>
    <row r="96" ht="14.25" spans="1:11">
      <c r="A96" s="3">
        <v>95</v>
      </c>
      <c r="B96" s="3" t="s">
        <v>1935</v>
      </c>
      <c r="C96" s="3" t="s">
        <v>1773</v>
      </c>
      <c r="D96" s="5" t="s">
        <v>1936</v>
      </c>
      <c r="E96" s="6" t="s">
        <v>127</v>
      </c>
      <c r="F96" s="7">
        <v>3</v>
      </c>
      <c r="G96" s="7"/>
      <c r="H96" s="3"/>
      <c r="I96" s="3" t="s">
        <v>38</v>
      </c>
      <c r="J96" s="28" t="s">
        <v>28</v>
      </c>
      <c r="K96" s="5"/>
    </row>
    <row r="97" ht="14.25" spans="1:11">
      <c r="A97" s="3">
        <v>96</v>
      </c>
      <c r="B97" s="3" t="s">
        <v>1937</v>
      </c>
      <c r="C97" s="3" t="s">
        <v>1773</v>
      </c>
      <c r="D97" s="3" t="s">
        <v>870</v>
      </c>
      <c r="E97" s="3" t="s">
        <v>103</v>
      </c>
      <c r="F97" s="3">
        <v>1</v>
      </c>
      <c r="G97" s="8"/>
      <c r="H97" s="3"/>
      <c r="I97" s="3" t="s">
        <v>148</v>
      </c>
      <c r="J97" s="37" t="s">
        <v>53</v>
      </c>
      <c r="K97" s="8"/>
    </row>
    <row r="98" ht="14.25" spans="1:11">
      <c r="A98" s="3">
        <v>97</v>
      </c>
      <c r="B98" s="3" t="s">
        <v>1938</v>
      </c>
      <c r="C98" s="3" t="s">
        <v>1773</v>
      </c>
      <c r="D98" s="5" t="s">
        <v>800</v>
      </c>
      <c r="E98" s="6" t="s">
        <v>127</v>
      </c>
      <c r="F98" s="7">
        <v>1</v>
      </c>
      <c r="G98" s="7"/>
      <c r="H98" s="3"/>
      <c r="I98" s="3" t="s">
        <v>59</v>
      </c>
      <c r="J98" s="28" t="s">
        <v>43</v>
      </c>
      <c r="K98" s="5"/>
    </row>
    <row r="99" ht="14.25" spans="1:11">
      <c r="A99" s="3">
        <v>98</v>
      </c>
      <c r="B99" s="3" t="s">
        <v>1939</v>
      </c>
      <c r="C99" s="3" t="s">
        <v>1773</v>
      </c>
      <c r="D99" s="5"/>
      <c r="E99" s="6" t="s">
        <v>127</v>
      </c>
      <c r="F99" s="7">
        <v>2</v>
      </c>
      <c r="G99" s="7"/>
      <c r="H99" s="3"/>
      <c r="I99" s="3" t="s">
        <v>38</v>
      </c>
      <c r="J99" s="28" t="s">
        <v>43</v>
      </c>
      <c r="K99" s="5"/>
    </row>
    <row r="100" ht="14.25" spans="1:11">
      <c r="A100" s="3">
        <v>99</v>
      </c>
      <c r="B100" s="5" t="s">
        <v>1940</v>
      </c>
      <c r="C100" s="5" t="s">
        <v>1773</v>
      </c>
      <c r="D100" s="5" t="s">
        <v>1941</v>
      </c>
      <c r="E100" s="5" t="s">
        <v>127</v>
      </c>
      <c r="F100" s="5">
        <v>1</v>
      </c>
      <c r="G100" s="8"/>
      <c r="H100" s="3"/>
      <c r="I100" s="5" t="s">
        <v>148</v>
      </c>
      <c r="J100" s="29" t="s">
        <v>53</v>
      </c>
      <c r="K100" s="5"/>
    </row>
    <row r="101" ht="14.25" spans="1:11">
      <c r="A101" s="3">
        <v>100</v>
      </c>
      <c r="B101" s="3" t="s">
        <v>1942</v>
      </c>
      <c r="C101" s="3" t="s">
        <v>1773</v>
      </c>
      <c r="D101" s="5" t="s">
        <v>1943</v>
      </c>
      <c r="E101" s="6" t="s">
        <v>127</v>
      </c>
      <c r="F101" s="7">
        <v>4</v>
      </c>
      <c r="G101" s="7"/>
      <c r="H101" s="3"/>
      <c r="I101" s="3" t="s">
        <v>59</v>
      </c>
      <c r="J101" s="28" t="s">
        <v>43</v>
      </c>
      <c r="K101" s="5"/>
    </row>
    <row r="102" ht="42.75" spans="1:11">
      <c r="A102" s="3">
        <v>101</v>
      </c>
      <c r="B102" s="3" t="s">
        <v>1944</v>
      </c>
      <c r="C102" s="3" t="s">
        <v>1773</v>
      </c>
      <c r="D102" s="5" t="s">
        <v>1945</v>
      </c>
      <c r="E102" s="6" t="s">
        <v>381</v>
      </c>
      <c r="F102" s="7">
        <v>1</v>
      </c>
      <c r="G102" s="7"/>
      <c r="H102" s="3"/>
      <c r="I102" s="3" t="s">
        <v>59</v>
      </c>
      <c r="J102" s="28" t="s">
        <v>43</v>
      </c>
      <c r="K102" s="5"/>
    </row>
    <row r="103" ht="14.25" spans="1:11">
      <c r="A103" s="3">
        <v>102</v>
      </c>
      <c r="B103" s="5" t="s">
        <v>1946</v>
      </c>
      <c r="C103" s="5" t="s">
        <v>1773</v>
      </c>
      <c r="D103" s="5" t="s">
        <v>1947</v>
      </c>
      <c r="E103" s="5" t="s">
        <v>127</v>
      </c>
      <c r="F103" s="5">
        <v>1</v>
      </c>
      <c r="G103" s="8"/>
      <c r="H103" s="3"/>
      <c r="I103" s="5" t="s">
        <v>148</v>
      </c>
      <c r="J103" s="29" t="s">
        <v>53</v>
      </c>
      <c r="K103" s="8"/>
    </row>
    <row r="104" ht="14.25" spans="1:11">
      <c r="A104" s="3">
        <v>103</v>
      </c>
      <c r="B104" s="3" t="s">
        <v>1948</v>
      </c>
      <c r="C104" s="3" t="s">
        <v>1773</v>
      </c>
      <c r="D104" s="5" t="s">
        <v>1949</v>
      </c>
      <c r="E104" s="6" t="s">
        <v>127</v>
      </c>
      <c r="F104" s="7">
        <v>2</v>
      </c>
      <c r="G104" s="7"/>
      <c r="H104" s="3"/>
      <c r="I104" s="3" t="s">
        <v>59</v>
      </c>
      <c r="J104" s="28" t="s">
        <v>43</v>
      </c>
      <c r="K104" s="5"/>
    </row>
    <row r="105" ht="14.25" spans="1:11">
      <c r="A105" s="3">
        <v>104</v>
      </c>
      <c r="B105" s="3" t="s">
        <v>1950</v>
      </c>
      <c r="C105" s="3" t="s">
        <v>1773</v>
      </c>
      <c r="D105" s="5" t="s">
        <v>1949</v>
      </c>
      <c r="E105" s="6" t="s">
        <v>292</v>
      </c>
      <c r="F105" s="7">
        <v>1</v>
      </c>
      <c r="G105" s="7"/>
      <c r="H105" s="3"/>
      <c r="I105" s="3" t="s">
        <v>59</v>
      </c>
      <c r="J105" s="28" t="s">
        <v>76</v>
      </c>
      <c r="K105" s="5"/>
    </row>
    <row r="106" ht="14.25" spans="1:11">
      <c r="A106" s="3">
        <v>105</v>
      </c>
      <c r="B106" s="3" t="s">
        <v>1951</v>
      </c>
      <c r="C106" s="3" t="s">
        <v>1773</v>
      </c>
      <c r="D106" s="5" t="s">
        <v>1952</v>
      </c>
      <c r="E106" s="6" t="s">
        <v>292</v>
      </c>
      <c r="F106" s="7">
        <v>32</v>
      </c>
      <c r="G106" s="7"/>
      <c r="H106" s="3"/>
      <c r="I106" s="3" t="s">
        <v>38</v>
      </c>
      <c r="J106" s="28" t="s">
        <v>189</v>
      </c>
      <c r="K106" s="5"/>
    </row>
    <row r="107" ht="14.25" spans="1:11">
      <c r="A107" s="3">
        <v>106</v>
      </c>
      <c r="B107" s="3" t="s">
        <v>1953</v>
      </c>
      <c r="C107" s="3" t="s">
        <v>1773</v>
      </c>
      <c r="D107" s="5" t="s">
        <v>1954</v>
      </c>
      <c r="E107" s="6" t="s">
        <v>127</v>
      </c>
      <c r="F107" s="7">
        <v>2</v>
      </c>
      <c r="G107" s="7"/>
      <c r="H107" s="3"/>
      <c r="I107" s="3" t="s">
        <v>59</v>
      </c>
      <c r="J107" s="28" t="s">
        <v>35</v>
      </c>
      <c r="K107" s="5"/>
    </row>
    <row r="108" ht="28.5" spans="1:11">
      <c r="A108" s="3">
        <v>107</v>
      </c>
      <c r="B108" s="3" t="s">
        <v>1955</v>
      </c>
      <c r="C108" s="3" t="s">
        <v>1773</v>
      </c>
      <c r="D108" s="5" t="s">
        <v>1956</v>
      </c>
      <c r="E108" s="6" t="s">
        <v>127</v>
      </c>
      <c r="F108" s="7">
        <v>2</v>
      </c>
      <c r="G108" s="7"/>
      <c r="H108" s="3"/>
      <c r="I108" s="3" t="s">
        <v>38</v>
      </c>
      <c r="J108" s="28" t="s">
        <v>189</v>
      </c>
      <c r="K108" s="5"/>
    </row>
    <row r="109" ht="14.25" spans="1:11">
      <c r="A109" s="3">
        <v>108</v>
      </c>
      <c r="B109" s="3" t="s">
        <v>1957</v>
      </c>
      <c r="C109" s="3" t="s">
        <v>1773</v>
      </c>
      <c r="D109" s="5" t="s">
        <v>1958</v>
      </c>
      <c r="E109" s="6" t="s">
        <v>127</v>
      </c>
      <c r="F109" s="7">
        <v>80</v>
      </c>
      <c r="G109" s="7"/>
      <c r="H109" s="3"/>
      <c r="I109" s="3" t="s">
        <v>52</v>
      </c>
      <c r="J109" s="28" t="s">
        <v>53</v>
      </c>
      <c r="K109" s="5"/>
    </row>
    <row r="110" ht="14.25" spans="1:11">
      <c r="A110" s="3">
        <v>109</v>
      </c>
      <c r="B110" s="3" t="s">
        <v>1959</v>
      </c>
      <c r="C110" s="3" t="s">
        <v>1773</v>
      </c>
      <c r="D110" s="5" t="s">
        <v>1823</v>
      </c>
      <c r="E110" s="6" t="s">
        <v>127</v>
      </c>
      <c r="F110" s="7">
        <v>30</v>
      </c>
      <c r="G110" s="7"/>
      <c r="H110" s="3"/>
      <c r="I110" s="3" t="s">
        <v>68</v>
      </c>
      <c r="J110" s="28" t="s">
        <v>53</v>
      </c>
      <c r="K110" s="5"/>
    </row>
    <row r="111" ht="14.25" spans="1:11">
      <c r="A111" s="3">
        <v>110</v>
      </c>
      <c r="B111" s="15" t="s">
        <v>1960</v>
      </c>
      <c r="C111" s="15" t="s">
        <v>1773</v>
      </c>
      <c r="D111" s="15" t="s">
        <v>201</v>
      </c>
      <c r="E111" s="15" t="s">
        <v>127</v>
      </c>
      <c r="F111" s="13">
        <v>3</v>
      </c>
      <c r="G111" s="15"/>
      <c r="H111" s="3"/>
      <c r="I111" s="15" t="s">
        <v>75</v>
      </c>
      <c r="J111" s="30" t="s">
        <v>17</v>
      </c>
      <c r="K111" s="15" t="s">
        <v>1961</v>
      </c>
    </row>
    <row r="112" ht="14.25" spans="1:11">
      <c r="A112" s="3">
        <v>111</v>
      </c>
      <c r="B112" s="34" t="s">
        <v>1962</v>
      </c>
      <c r="C112" s="34" t="s">
        <v>1773</v>
      </c>
      <c r="D112" s="34" t="s">
        <v>865</v>
      </c>
      <c r="E112" s="34" t="s">
        <v>127</v>
      </c>
      <c r="F112" s="35">
        <v>10</v>
      </c>
      <c r="G112" s="36"/>
      <c r="H112" s="3"/>
      <c r="I112" s="34" t="s">
        <v>1963</v>
      </c>
      <c r="J112" s="37" t="s">
        <v>53</v>
      </c>
      <c r="K112" s="5"/>
    </row>
    <row r="113" ht="14.25" spans="1:11">
      <c r="A113" s="3">
        <v>112</v>
      </c>
      <c r="B113" s="5" t="s">
        <v>1964</v>
      </c>
      <c r="C113" s="32" t="s">
        <v>1773</v>
      </c>
      <c r="D113" s="5" t="s">
        <v>1965</v>
      </c>
      <c r="E113" s="33" t="s">
        <v>381</v>
      </c>
      <c r="F113" s="33">
        <v>55</v>
      </c>
      <c r="G113" s="32"/>
      <c r="H113" s="3"/>
      <c r="I113" s="32" t="s">
        <v>75</v>
      </c>
      <c r="J113" s="29" t="s">
        <v>25</v>
      </c>
      <c r="K113" s="32" t="s">
        <v>1893</v>
      </c>
    </row>
    <row r="114" ht="14.25" spans="1:11">
      <c r="A114" s="3">
        <v>113</v>
      </c>
      <c r="B114" s="3" t="s">
        <v>1966</v>
      </c>
      <c r="C114" s="3" t="s">
        <v>1773</v>
      </c>
      <c r="D114" s="5" t="s">
        <v>1967</v>
      </c>
      <c r="E114" s="6" t="s">
        <v>127</v>
      </c>
      <c r="F114" s="7">
        <v>12</v>
      </c>
      <c r="G114" s="7"/>
      <c r="H114" s="3"/>
      <c r="I114" s="3" t="s">
        <v>59</v>
      </c>
      <c r="J114" s="28" t="s">
        <v>43</v>
      </c>
      <c r="K114" s="5"/>
    </row>
    <row r="115" ht="42.75" spans="1:11">
      <c r="A115" s="3">
        <v>114</v>
      </c>
      <c r="B115" s="5" t="s">
        <v>1968</v>
      </c>
      <c r="C115" s="5" t="s">
        <v>1773</v>
      </c>
      <c r="D115" s="5" t="s">
        <v>1969</v>
      </c>
      <c r="E115" s="5"/>
      <c r="F115" s="5">
        <v>1</v>
      </c>
      <c r="G115" s="8"/>
      <c r="H115" s="3"/>
      <c r="I115" s="5" t="s">
        <v>148</v>
      </c>
      <c r="J115" s="29" t="s">
        <v>53</v>
      </c>
      <c r="K115" s="8"/>
    </row>
    <row r="116" ht="14.25" spans="1:11">
      <c r="A116" s="3">
        <v>115</v>
      </c>
      <c r="B116" s="3" t="s">
        <v>1970</v>
      </c>
      <c r="C116" s="3" t="s">
        <v>1773</v>
      </c>
      <c r="D116" s="5" t="s">
        <v>1967</v>
      </c>
      <c r="E116" s="6" t="s">
        <v>127</v>
      </c>
      <c r="F116" s="7">
        <v>2</v>
      </c>
      <c r="G116" s="7"/>
      <c r="H116" s="3"/>
      <c r="I116" s="3" t="s">
        <v>59</v>
      </c>
      <c r="J116" s="28" t="s">
        <v>43</v>
      </c>
      <c r="K116" s="5"/>
    </row>
    <row r="117" ht="14.25" spans="1:11">
      <c r="A117" s="3">
        <v>116</v>
      </c>
      <c r="B117" s="3" t="s">
        <v>1971</v>
      </c>
      <c r="C117" s="3" t="s">
        <v>1773</v>
      </c>
      <c r="D117" s="5" t="s">
        <v>1972</v>
      </c>
      <c r="E117" s="6" t="s">
        <v>127</v>
      </c>
      <c r="F117" s="7">
        <v>1</v>
      </c>
      <c r="G117" s="7"/>
      <c r="H117" s="3"/>
      <c r="I117" s="3" t="s">
        <v>59</v>
      </c>
      <c r="J117" s="28" t="s">
        <v>43</v>
      </c>
      <c r="K117" s="5"/>
    </row>
    <row r="118" ht="14.25" spans="1:11">
      <c r="A118" s="3">
        <v>117</v>
      </c>
      <c r="B118" s="3" t="s">
        <v>1973</v>
      </c>
      <c r="C118" s="3" t="s">
        <v>1773</v>
      </c>
      <c r="D118" s="5" t="s">
        <v>1974</v>
      </c>
      <c r="E118" s="6" t="s">
        <v>127</v>
      </c>
      <c r="F118" s="7">
        <v>1</v>
      </c>
      <c r="G118" s="7"/>
      <c r="H118" s="3"/>
      <c r="I118" s="3" t="s">
        <v>59</v>
      </c>
      <c r="J118" s="28" t="s">
        <v>43</v>
      </c>
      <c r="K118" s="5"/>
    </row>
    <row r="119" ht="14.25" spans="1:11">
      <c r="A119" s="3">
        <v>118</v>
      </c>
      <c r="B119" s="3" t="s">
        <v>1975</v>
      </c>
      <c r="C119" s="3" t="s">
        <v>1773</v>
      </c>
      <c r="D119" s="5" t="s">
        <v>1138</v>
      </c>
      <c r="E119" s="6" t="s">
        <v>127</v>
      </c>
      <c r="F119" s="7">
        <v>2</v>
      </c>
      <c r="G119" s="7"/>
      <c r="H119" s="3"/>
      <c r="I119" s="3" t="s">
        <v>38</v>
      </c>
      <c r="J119" s="28" t="s">
        <v>17</v>
      </c>
      <c r="K119" s="5"/>
    </row>
    <row r="120" ht="14.25" spans="1:11">
      <c r="A120" s="3">
        <v>119</v>
      </c>
      <c r="B120" s="32" t="s">
        <v>1976</v>
      </c>
      <c r="C120" s="32" t="s">
        <v>1773</v>
      </c>
      <c r="D120" s="32" t="s">
        <v>1977</v>
      </c>
      <c r="E120" s="33" t="s">
        <v>103</v>
      </c>
      <c r="F120" s="33">
        <v>8</v>
      </c>
      <c r="G120" s="3"/>
      <c r="H120" s="3"/>
      <c r="I120" s="32" t="s">
        <v>75</v>
      </c>
      <c r="J120" s="29" t="s">
        <v>189</v>
      </c>
      <c r="K120" s="32" t="s">
        <v>1885</v>
      </c>
    </row>
    <row r="121" ht="14.25" spans="1:11">
      <c r="A121" s="3">
        <v>120</v>
      </c>
      <c r="B121" s="3" t="s">
        <v>1978</v>
      </c>
      <c r="C121" s="3" t="s">
        <v>1773</v>
      </c>
      <c r="D121" s="5" t="s">
        <v>870</v>
      </c>
      <c r="E121" s="6" t="s">
        <v>381</v>
      </c>
      <c r="F121" s="7">
        <v>1</v>
      </c>
      <c r="G121" s="7"/>
      <c r="H121" s="3"/>
      <c r="I121" s="3" t="s">
        <v>104</v>
      </c>
      <c r="J121" s="28" t="s">
        <v>53</v>
      </c>
      <c r="K121" s="5"/>
    </row>
    <row r="122" ht="28.5" spans="1:11">
      <c r="A122" s="3">
        <v>121</v>
      </c>
      <c r="B122" s="3" t="s">
        <v>1979</v>
      </c>
      <c r="C122" s="3" t="s">
        <v>1773</v>
      </c>
      <c r="D122" s="5" t="s">
        <v>1980</v>
      </c>
      <c r="E122" s="6" t="s">
        <v>381</v>
      </c>
      <c r="F122" s="7">
        <v>1</v>
      </c>
      <c r="G122" s="7"/>
      <c r="H122" s="3"/>
      <c r="I122" s="3" t="s">
        <v>59</v>
      </c>
      <c r="J122" s="28" t="s">
        <v>43</v>
      </c>
      <c r="K122" s="5"/>
    </row>
    <row r="123" ht="14.25" spans="1:11">
      <c r="A123" s="3">
        <v>122</v>
      </c>
      <c r="B123" s="3" t="s">
        <v>1981</v>
      </c>
      <c r="C123" s="3" t="s">
        <v>1773</v>
      </c>
      <c r="D123" s="3" t="s">
        <v>1982</v>
      </c>
      <c r="E123" s="3" t="s">
        <v>127</v>
      </c>
      <c r="F123" s="3">
        <v>2</v>
      </c>
      <c r="G123" s="8"/>
      <c r="H123" s="3"/>
      <c r="I123" s="3" t="s">
        <v>148</v>
      </c>
      <c r="J123" s="28" t="s">
        <v>53</v>
      </c>
      <c r="K123" s="8"/>
    </row>
    <row r="124" ht="14.25" spans="1:11">
      <c r="A124" s="3">
        <v>123</v>
      </c>
      <c r="B124" s="3" t="s">
        <v>1983</v>
      </c>
      <c r="C124" s="3" t="s">
        <v>1773</v>
      </c>
      <c r="D124" s="5" t="s">
        <v>1984</v>
      </c>
      <c r="E124" s="6" t="s">
        <v>127</v>
      </c>
      <c r="F124" s="7">
        <v>5</v>
      </c>
      <c r="G124" s="7"/>
      <c r="H124" s="3"/>
      <c r="I124" s="3" t="s">
        <v>38</v>
      </c>
      <c r="J124" s="28" t="s">
        <v>43</v>
      </c>
      <c r="K124" s="5"/>
    </row>
    <row r="125" ht="28.5" spans="1:11">
      <c r="A125" s="3">
        <v>124</v>
      </c>
      <c r="B125" s="3" t="s">
        <v>1985</v>
      </c>
      <c r="C125" s="3" t="s">
        <v>1773</v>
      </c>
      <c r="D125" s="5" t="s">
        <v>1851</v>
      </c>
      <c r="E125" s="6" t="s">
        <v>103</v>
      </c>
      <c r="F125" s="7">
        <v>1</v>
      </c>
      <c r="G125" s="7"/>
      <c r="H125" s="3"/>
      <c r="I125" s="3" t="s">
        <v>52</v>
      </c>
      <c r="J125" s="28" t="s">
        <v>53</v>
      </c>
      <c r="K125" s="5" t="s">
        <v>1852</v>
      </c>
    </row>
    <row r="126" ht="28.5" spans="1:11">
      <c r="A126" s="3">
        <v>125</v>
      </c>
      <c r="B126" s="3" t="s">
        <v>1986</v>
      </c>
      <c r="C126" s="3" t="s">
        <v>1773</v>
      </c>
      <c r="D126" s="5" t="s">
        <v>1851</v>
      </c>
      <c r="E126" s="3" t="s">
        <v>103</v>
      </c>
      <c r="F126" s="3">
        <v>3</v>
      </c>
      <c r="G126" s="8"/>
      <c r="H126" s="3"/>
      <c r="I126" s="3" t="s">
        <v>1987</v>
      </c>
      <c r="J126" s="28" t="s">
        <v>53</v>
      </c>
      <c r="K126" s="8"/>
    </row>
    <row r="127" ht="14.25" spans="1:11">
      <c r="A127" s="3">
        <v>126</v>
      </c>
      <c r="B127" s="3" t="s">
        <v>1988</v>
      </c>
      <c r="C127" s="3" t="s">
        <v>1773</v>
      </c>
      <c r="D127" s="5" t="s">
        <v>1984</v>
      </c>
      <c r="E127" s="6" t="s">
        <v>127</v>
      </c>
      <c r="F127" s="7">
        <v>12</v>
      </c>
      <c r="G127" s="7"/>
      <c r="H127" s="3"/>
      <c r="I127" s="3" t="s">
        <v>38</v>
      </c>
      <c r="J127" s="28" t="s">
        <v>43</v>
      </c>
      <c r="K127" s="5"/>
    </row>
    <row r="128" ht="42.75" spans="1:11">
      <c r="A128" s="3">
        <v>127</v>
      </c>
      <c r="B128" s="3" t="s">
        <v>1989</v>
      </c>
      <c r="C128" s="3" t="s">
        <v>1773</v>
      </c>
      <c r="D128" s="5" t="s">
        <v>1138</v>
      </c>
      <c r="E128" s="6" t="s">
        <v>116</v>
      </c>
      <c r="F128" s="7">
        <v>2</v>
      </c>
      <c r="G128" s="7"/>
      <c r="H128" s="3"/>
      <c r="I128" s="3" t="s">
        <v>59</v>
      </c>
      <c r="J128" s="28" t="s">
        <v>43</v>
      </c>
      <c r="K128" s="5" t="s">
        <v>1803</v>
      </c>
    </row>
    <row r="129" ht="14.25" spans="1:11">
      <c r="A129" s="3">
        <v>128</v>
      </c>
      <c r="B129" s="3" t="s">
        <v>1990</v>
      </c>
      <c r="C129" s="3" t="s">
        <v>1773</v>
      </c>
      <c r="D129" s="5" t="s">
        <v>1991</v>
      </c>
      <c r="E129" s="6" t="s">
        <v>572</v>
      </c>
      <c r="F129" s="7">
        <v>1</v>
      </c>
      <c r="G129" s="7"/>
      <c r="H129" s="3"/>
      <c r="I129" s="3" t="s">
        <v>59</v>
      </c>
      <c r="J129" s="28" t="s">
        <v>76</v>
      </c>
      <c r="K129" s="5"/>
    </row>
    <row r="130" ht="14.25" spans="1:11">
      <c r="A130" s="3">
        <v>129</v>
      </c>
      <c r="B130" s="3" t="s">
        <v>1992</v>
      </c>
      <c r="C130" s="3" t="s">
        <v>1773</v>
      </c>
      <c r="D130" s="5" t="s">
        <v>1993</v>
      </c>
      <c r="E130" s="6" t="s">
        <v>127</v>
      </c>
      <c r="F130" s="7">
        <v>6</v>
      </c>
      <c r="G130" s="7"/>
      <c r="H130" s="3"/>
      <c r="I130" s="3" t="s">
        <v>68</v>
      </c>
      <c r="J130" s="28" t="s">
        <v>43</v>
      </c>
      <c r="K130" s="5"/>
    </row>
    <row r="131" ht="14.25" spans="1:11">
      <c r="A131" s="3">
        <v>130</v>
      </c>
      <c r="B131" s="3" t="s">
        <v>1994</v>
      </c>
      <c r="C131" s="3" t="s">
        <v>1773</v>
      </c>
      <c r="D131" s="5" t="s">
        <v>1993</v>
      </c>
      <c r="E131" s="6" t="s">
        <v>127</v>
      </c>
      <c r="F131" s="7">
        <v>2</v>
      </c>
      <c r="G131" s="7"/>
      <c r="H131" s="3"/>
      <c r="I131" s="3" t="s">
        <v>68</v>
      </c>
      <c r="J131" s="28" t="s">
        <v>43</v>
      </c>
      <c r="K131" s="5"/>
    </row>
    <row r="132" ht="14.25" spans="1:11">
      <c r="A132" s="3">
        <v>131</v>
      </c>
      <c r="B132" s="39" t="s">
        <v>1995</v>
      </c>
      <c r="C132" s="9" t="s">
        <v>1773</v>
      </c>
      <c r="D132" s="39"/>
      <c r="E132" s="40" t="s">
        <v>20</v>
      </c>
      <c r="F132" s="5">
        <v>1</v>
      </c>
      <c r="G132" s="8"/>
      <c r="H132" s="3"/>
      <c r="I132" s="5" t="s">
        <v>148</v>
      </c>
      <c r="J132" s="29" t="s">
        <v>53</v>
      </c>
      <c r="K132" s="8"/>
    </row>
    <row r="133" ht="42.75" spans="1:11">
      <c r="A133" s="3">
        <v>132</v>
      </c>
      <c r="B133" s="3" t="s">
        <v>1996</v>
      </c>
      <c r="C133" s="3" t="s">
        <v>1773</v>
      </c>
      <c r="D133" s="5" t="s">
        <v>1967</v>
      </c>
      <c r="E133" s="6" t="s">
        <v>127</v>
      </c>
      <c r="F133" s="7">
        <v>6</v>
      </c>
      <c r="G133" s="7"/>
      <c r="H133" s="3"/>
      <c r="I133" s="3" t="s">
        <v>59</v>
      </c>
      <c r="J133" s="28" t="s">
        <v>43</v>
      </c>
      <c r="K133" s="5" t="s">
        <v>1803</v>
      </c>
    </row>
    <row r="134" ht="28.5" spans="1:11">
      <c r="A134" s="3">
        <v>133</v>
      </c>
      <c r="B134" s="3" t="s">
        <v>1997</v>
      </c>
      <c r="C134" s="3" t="s">
        <v>1773</v>
      </c>
      <c r="D134" s="5" t="s">
        <v>1980</v>
      </c>
      <c r="E134" s="6" t="s">
        <v>381</v>
      </c>
      <c r="F134" s="7">
        <v>8</v>
      </c>
      <c r="G134" s="7"/>
      <c r="H134" s="3"/>
      <c r="I134" s="3" t="s">
        <v>59</v>
      </c>
      <c r="J134" s="28" t="s">
        <v>43</v>
      </c>
      <c r="K134" s="5"/>
    </row>
    <row r="135" ht="28.5" spans="1:11">
      <c r="A135" s="3">
        <v>134</v>
      </c>
      <c r="B135" s="41" t="s">
        <v>1998</v>
      </c>
      <c r="C135" s="41" t="s">
        <v>1773</v>
      </c>
      <c r="D135" s="41" t="s">
        <v>1999</v>
      </c>
      <c r="E135" s="41" t="s">
        <v>20</v>
      </c>
      <c r="F135" s="41">
        <v>1</v>
      </c>
      <c r="G135" s="41"/>
      <c r="H135" s="41"/>
      <c r="I135" s="41" t="s">
        <v>38</v>
      </c>
      <c r="J135" s="41">
        <v>1</v>
      </c>
      <c r="K135" s="45" t="s">
        <v>2000</v>
      </c>
    </row>
    <row r="136" ht="14.25" spans="1:11">
      <c r="A136" s="3">
        <v>135</v>
      </c>
      <c r="B136" s="5" t="s">
        <v>2001</v>
      </c>
      <c r="C136" s="5" t="s">
        <v>1773</v>
      </c>
      <c r="D136" s="5" t="s">
        <v>1872</v>
      </c>
      <c r="E136" s="5" t="s">
        <v>127</v>
      </c>
      <c r="F136" s="5">
        <v>1</v>
      </c>
      <c r="G136" s="8"/>
      <c r="H136" s="3"/>
      <c r="I136" s="5" t="s">
        <v>148</v>
      </c>
      <c r="J136" s="29" t="s">
        <v>53</v>
      </c>
      <c r="K136" s="8"/>
    </row>
    <row r="137" ht="42.75" spans="1:11">
      <c r="A137" s="3">
        <v>136</v>
      </c>
      <c r="B137" s="3" t="s">
        <v>2002</v>
      </c>
      <c r="C137" s="3" t="s">
        <v>1773</v>
      </c>
      <c r="D137" s="5" t="s">
        <v>1802</v>
      </c>
      <c r="E137" s="6" t="s">
        <v>127</v>
      </c>
      <c r="F137" s="7">
        <v>2</v>
      </c>
      <c r="G137" s="7"/>
      <c r="H137" s="3"/>
      <c r="I137" s="3" t="s">
        <v>59</v>
      </c>
      <c r="J137" s="28" t="s">
        <v>43</v>
      </c>
      <c r="K137" s="5" t="s">
        <v>1803</v>
      </c>
    </row>
    <row r="138" ht="14.25" spans="1:11">
      <c r="A138" s="3">
        <v>137</v>
      </c>
      <c r="B138" s="3" t="s">
        <v>2003</v>
      </c>
      <c r="C138" s="3" t="s">
        <v>1773</v>
      </c>
      <c r="D138" s="5" t="s">
        <v>2004</v>
      </c>
      <c r="E138" s="6" t="s">
        <v>127</v>
      </c>
      <c r="F138" s="7">
        <v>4</v>
      </c>
      <c r="G138" s="7"/>
      <c r="H138" s="3"/>
      <c r="I138" s="3" t="s">
        <v>59</v>
      </c>
      <c r="J138" s="28" t="s">
        <v>43</v>
      </c>
      <c r="K138" s="5"/>
    </row>
    <row r="139" ht="14.25" spans="1:11">
      <c r="A139" s="3">
        <v>138</v>
      </c>
      <c r="B139" s="3" t="s">
        <v>2005</v>
      </c>
      <c r="C139" s="3" t="s">
        <v>1773</v>
      </c>
      <c r="D139" s="5" t="s">
        <v>2006</v>
      </c>
      <c r="E139" s="6" t="s">
        <v>127</v>
      </c>
      <c r="F139" s="7">
        <v>3</v>
      </c>
      <c r="G139" s="7"/>
      <c r="H139" s="3"/>
      <c r="I139" s="3" t="s">
        <v>38</v>
      </c>
      <c r="J139" s="28" t="s">
        <v>43</v>
      </c>
      <c r="K139" s="5"/>
    </row>
    <row r="140" ht="14.25" spans="1:11">
      <c r="A140" s="3">
        <v>139</v>
      </c>
      <c r="B140" s="3" t="s">
        <v>2007</v>
      </c>
      <c r="C140" s="3" t="s">
        <v>1773</v>
      </c>
      <c r="D140" s="3" t="s">
        <v>1887</v>
      </c>
      <c r="E140" s="3" t="s">
        <v>103</v>
      </c>
      <c r="F140" s="3">
        <v>1</v>
      </c>
      <c r="G140" s="8"/>
      <c r="H140" s="3"/>
      <c r="I140" s="3" t="s">
        <v>148</v>
      </c>
      <c r="J140" s="28" t="s">
        <v>53</v>
      </c>
      <c r="K140" s="8"/>
    </row>
    <row r="141" ht="14.25" spans="1:11">
      <c r="A141" s="3">
        <v>140</v>
      </c>
      <c r="B141" s="3" t="s">
        <v>2008</v>
      </c>
      <c r="C141" s="3" t="s">
        <v>1773</v>
      </c>
      <c r="D141" s="5" t="s">
        <v>1887</v>
      </c>
      <c r="E141" s="6" t="s">
        <v>103</v>
      </c>
      <c r="F141" s="7">
        <v>2</v>
      </c>
      <c r="G141" s="7"/>
      <c r="H141" s="3"/>
      <c r="I141" s="3" t="s">
        <v>52</v>
      </c>
      <c r="J141" s="28" t="s">
        <v>53</v>
      </c>
      <c r="K141" s="5" t="s">
        <v>1852</v>
      </c>
    </row>
    <row r="142" ht="42.75" spans="1:11">
      <c r="A142" s="3">
        <v>141</v>
      </c>
      <c r="B142" s="3" t="s">
        <v>2009</v>
      </c>
      <c r="C142" s="3" t="s">
        <v>1773</v>
      </c>
      <c r="D142" s="5" t="s">
        <v>1943</v>
      </c>
      <c r="E142" s="6" t="s">
        <v>127</v>
      </c>
      <c r="F142" s="7">
        <v>40</v>
      </c>
      <c r="G142" s="7"/>
      <c r="H142" s="3"/>
      <c r="I142" s="3" t="s">
        <v>59</v>
      </c>
      <c r="J142" s="28" t="s">
        <v>43</v>
      </c>
      <c r="K142" s="5" t="s">
        <v>1803</v>
      </c>
    </row>
    <row r="143" ht="14.25" spans="1:11">
      <c r="A143" s="3">
        <v>142</v>
      </c>
      <c r="B143" s="3" t="s">
        <v>2010</v>
      </c>
      <c r="C143" s="3" t="s">
        <v>1773</v>
      </c>
      <c r="D143" s="5" t="s">
        <v>1802</v>
      </c>
      <c r="E143" s="6" t="s">
        <v>127</v>
      </c>
      <c r="F143" s="7">
        <v>2</v>
      </c>
      <c r="G143" s="7"/>
      <c r="H143" s="3"/>
      <c r="I143" s="3" t="s">
        <v>59</v>
      </c>
      <c r="J143" s="28" t="s">
        <v>43</v>
      </c>
      <c r="K143" s="5"/>
    </row>
    <row r="144" ht="14.25" spans="1:11">
      <c r="A144" s="3">
        <v>143</v>
      </c>
      <c r="B144" s="42" t="s">
        <v>2010</v>
      </c>
      <c r="C144" s="5" t="s">
        <v>1773</v>
      </c>
      <c r="D144" s="5" t="s">
        <v>2011</v>
      </c>
      <c r="E144" s="5" t="s">
        <v>127</v>
      </c>
      <c r="F144" s="5">
        <v>1</v>
      </c>
      <c r="G144" s="8"/>
      <c r="H144" s="3"/>
      <c r="I144" s="5" t="s">
        <v>148</v>
      </c>
      <c r="J144" s="29" t="s">
        <v>53</v>
      </c>
      <c r="K144" s="8"/>
    </row>
    <row r="145" ht="14.25" spans="1:11">
      <c r="A145" s="3">
        <v>144</v>
      </c>
      <c r="B145" s="42" t="s">
        <v>2010</v>
      </c>
      <c r="C145" s="5" t="s">
        <v>1773</v>
      </c>
      <c r="D145" s="39" t="s">
        <v>2012</v>
      </c>
      <c r="E145" s="39" t="s">
        <v>292</v>
      </c>
      <c r="F145" s="43">
        <v>5</v>
      </c>
      <c r="G145" s="8"/>
      <c r="H145" s="3"/>
      <c r="I145" s="5" t="s">
        <v>148</v>
      </c>
      <c r="J145" s="29" t="s">
        <v>53</v>
      </c>
      <c r="K145" s="8"/>
    </row>
    <row r="146" ht="14.25" spans="1:11">
      <c r="A146" s="3">
        <v>145</v>
      </c>
      <c r="B146" s="3" t="s">
        <v>2013</v>
      </c>
      <c r="C146" s="3" t="s">
        <v>1773</v>
      </c>
      <c r="D146" s="5" t="s">
        <v>2014</v>
      </c>
      <c r="E146" s="6" t="s">
        <v>127</v>
      </c>
      <c r="F146" s="7">
        <v>5</v>
      </c>
      <c r="G146" s="7"/>
      <c r="H146" s="3"/>
      <c r="I146" s="3" t="s">
        <v>38</v>
      </c>
      <c r="J146" s="28" t="s">
        <v>25</v>
      </c>
      <c r="K146" s="5"/>
    </row>
    <row r="147" ht="14.25" spans="1:11">
      <c r="A147" s="3">
        <v>146</v>
      </c>
      <c r="B147" s="3" t="s">
        <v>2013</v>
      </c>
      <c r="C147" s="3" t="s">
        <v>1773</v>
      </c>
      <c r="D147" s="3" t="s">
        <v>870</v>
      </c>
      <c r="E147" s="3" t="s">
        <v>127</v>
      </c>
      <c r="F147" s="3">
        <v>1</v>
      </c>
      <c r="G147" s="8"/>
      <c r="H147" s="3"/>
      <c r="I147" s="3" t="s">
        <v>148</v>
      </c>
      <c r="J147" s="37" t="s">
        <v>53</v>
      </c>
      <c r="K147" s="8"/>
    </row>
    <row r="148" ht="14.25" spans="1:11">
      <c r="A148" s="3">
        <v>147</v>
      </c>
      <c r="B148" s="3" t="s">
        <v>2015</v>
      </c>
      <c r="C148" s="3" t="s">
        <v>1773</v>
      </c>
      <c r="D148" s="5" t="s">
        <v>2016</v>
      </c>
      <c r="E148" s="6" t="s">
        <v>116</v>
      </c>
      <c r="F148" s="7">
        <v>4</v>
      </c>
      <c r="G148" s="7"/>
      <c r="H148" s="3"/>
      <c r="I148" s="3" t="s">
        <v>52</v>
      </c>
      <c r="J148" s="28" t="s">
        <v>53</v>
      </c>
      <c r="K148" s="5"/>
    </row>
    <row r="149" ht="14.25" spans="1:11">
      <c r="A149" s="3">
        <v>148</v>
      </c>
      <c r="B149" s="3" t="s">
        <v>2017</v>
      </c>
      <c r="C149" s="3" t="s">
        <v>1773</v>
      </c>
      <c r="D149" s="5" t="s">
        <v>2018</v>
      </c>
      <c r="E149" s="6" t="s">
        <v>127</v>
      </c>
      <c r="F149" s="7">
        <v>2</v>
      </c>
      <c r="G149" s="7"/>
      <c r="H149" s="3"/>
      <c r="I149" s="3" t="s">
        <v>38</v>
      </c>
      <c r="J149" s="28" t="s">
        <v>43</v>
      </c>
      <c r="K149" s="5"/>
    </row>
    <row r="150" ht="14.25" spans="1:11">
      <c r="A150" s="3">
        <v>149</v>
      </c>
      <c r="B150" s="9" t="s">
        <v>2019</v>
      </c>
      <c r="C150" s="9" t="s">
        <v>1773</v>
      </c>
      <c r="D150" s="9" t="s">
        <v>2020</v>
      </c>
      <c r="E150" s="9" t="s">
        <v>127</v>
      </c>
      <c r="F150" s="9">
        <v>20</v>
      </c>
      <c r="G150" s="9"/>
      <c r="H150" s="3"/>
      <c r="I150" s="3" t="s">
        <v>236</v>
      </c>
      <c r="J150" s="30" t="s">
        <v>25</v>
      </c>
      <c r="K150" s="4"/>
    </row>
    <row r="151" ht="14.25" spans="1:11">
      <c r="A151" s="3">
        <v>150</v>
      </c>
      <c r="B151" s="23" t="s">
        <v>2019</v>
      </c>
      <c r="C151" s="23" t="s">
        <v>1773</v>
      </c>
      <c r="D151" s="23" t="s">
        <v>772</v>
      </c>
      <c r="E151" s="23" t="s">
        <v>127</v>
      </c>
      <c r="F151" s="23">
        <v>100</v>
      </c>
      <c r="G151" s="44"/>
      <c r="H151" s="3"/>
      <c r="I151" s="23" t="s">
        <v>253</v>
      </c>
      <c r="J151" s="46" t="s">
        <v>53</v>
      </c>
      <c r="K151" s="23"/>
    </row>
    <row r="152" ht="14.25" spans="1:11">
      <c r="A152" s="3">
        <v>151</v>
      </c>
      <c r="B152" s="23" t="s">
        <v>2019</v>
      </c>
      <c r="C152" s="23" t="s">
        <v>1773</v>
      </c>
      <c r="D152" s="23" t="s">
        <v>865</v>
      </c>
      <c r="E152" s="23" t="s">
        <v>127</v>
      </c>
      <c r="F152" s="23">
        <v>120</v>
      </c>
      <c r="G152" s="44"/>
      <c r="H152" s="3"/>
      <c r="I152" s="23" t="s">
        <v>253</v>
      </c>
      <c r="J152" s="46" t="s">
        <v>53</v>
      </c>
      <c r="K152" s="23"/>
    </row>
    <row r="153" ht="14.25" spans="1:11">
      <c r="A153" s="3">
        <v>152</v>
      </c>
      <c r="B153" s="15" t="s">
        <v>2021</v>
      </c>
      <c r="C153" s="15" t="s">
        <v>1773</v>
      </c>
      <c r="D153" s="15" t="s">
        <v>2022</v>
      </c>
      <c r="E153" s="13" t="s">
        <v>127</v>
      </c>
      <c r="F153" s="13">
        <v>1</v>
      </c>
      <c r="G153" s="15"/>
      <c r="H153" s="3"/>
      <c r="I153" s="15" t="s">
        <v>75</v>
      </c>
      <c r="J153" s="30" t="s">
        <v>25</v>
      </c>
      <c r="K153" s="15" t="s">
        <v>1893</v>
      </c>
    </row>
    <row r="154" ht="14.25" spans="1:11">
      <c r="A154" s="3">
        <v>153</v>
      </c>
      <c r="B154" s="3" t="s">
        <v>2023</v>
      </c>
      <c r="C154" s="3" t="s">
        <v>1773</v>
      </c>
      <c r="D154" s="5" t="s">
        <v>2024</v>
      </c>
      <c r="E154" s="6" t="s">
        <v>127</v>
      </c>
      <c r="F154" s="7">
        <v>2</v>
      </c>
      <c r="G154" s="7"/>
      <c r="H154" s="3"/>
      <c r="I154" s="3" t="s">
        <v>38</v>
      </c>
      <c r="J154" s="28" t="s">
        <v>43</v>
      </c>
      <c r="K154" s="5"/>
    </row>
    <row r="155" ht="14.25" spans="1:11">
      <c r="A155" s="3">
        <v>154</v>
      </c>
      <c r="B155" s="15" t="s">
        <v>2025</v>
      </c>
      <c r="C155" s="15" t="s">
        <v>1773</v>
      </c>
      <c r="D155" s="15" t="s">
        <v>2026</v>
      </c>
      <c r="E155" s="13" t="s">
        <v>127</v>
      </c>
      <c r="F155" s="13">
        <v>1</v>
      </c>
      <c r="G155" s="15"/>
      <c r="H155" s="3"/>
      <c r="I155" s="15" t="s">
        <v>75</v>
      </c>
      <c r="J155" s="30" t="s">
        <v>25</v>
      </c>
      <c r="K155" s="15" t="s">
        <v>1893</v>
      </c>
    </row>
    <row r="156" ht="14.25" spans="1:11">
      <c r="A156" s="3">
        <v>155</v>
      </c>
      <c r="B156" s="3" t="s">
        <v>2027</v>
      </c>
      <c r="C156" s="3" t="s">
        <v>1773</v>
      </c>
      <c r="D156" s="5" t="s">
        <v>2028</v>
      </c>
      <c r="E156" s="6" t="s">
        <v>127</v>
      </c>
      <c r="F156" s="7">
        <v>3</v>
      </c>
      <c r="G156" s="7"/>
      <c r="H156" s="3"/>
      <c r="I156" s="3" t="s">
        <v>38</v>
      </c>
      <c r="J156" s="28" t="s">
        <v>17</v>
      </c>
      <c r="K156" s="5"/>
    </row>
    <row r="157" ht="14.25" spans="1:11">
      <c r="A157" s="3">
        <v>156</v>
      </c>
      <c r="B157" s="5" t="s">
        <v>2029</v>
      </c>
      <c r="C157" s="5" t="s">
        <v>1773</v>
      </c>
      <c r="D157" s="5" t="s">
        <v>2030</v>
      </c>
      <c r="E157" s="5" t="s">
        <v>127</v>
      </c>
      <c r="F157" s="5">
        <v>1</v>
      </c>
      <c r="G157" s="8"/>
      <c r="H157" s="3"/>
      <c r="I157" s="5" t="s">
        <v>148</v>
      </c>
      <c r="J157" s="29" t="s">
        <v>53</v>
      </c>
      <c r="K157" s="8"/>
    </row>
    <row r="158" ht="14.25" spans="1:11">
      <c r="A158" s="3">
        <v>157</v>
      </c>
      <c r="B158" s="5" t="s">
        <v>2031</v>
      </c>
      <c r="C158" s="5" t="s">
        <v>1773</v>
      </c>
      <c r="D158" s="5" t="s">
        <v>2032</v>
      </c>
      <c r="E158" s="5" t="s">
        <v>127</v>
      </c>
      <c r="F158" s="5">
        <v>1</v>
      </c>
      <c r="G158" s="8"/>
      <c r="H158" s="3"/>
      <c r="I158" s="5" t="s">
        <v>148</v>
      </c>
      <c r="J158" s="29" t="s">
        <v>53</v>
      </c>
      <c r="K158" s="8"/>
    </row>
    <row r="159" ht="42.75" spans="1:11">
      <c r="A159" s="3">
        <v>158</v>
      </c>
      <c r="B159" s="3" t="s">
        <v>2033</v>
      </c>
      <c r="C159" s="3" t="s">
        <v>1773</v>
      </c>
      <c r="D159" s="5" t="s">
        <v>2034</v>
      </c>
      <c r="E159" s="6" t="s">
        <v>127</v>
      </c>
      <c r="F159" s="7">
        <v>5</v>
      </c>
      <c r="G159" s="7"/>
      <c r="H159" s="3"/>
      <c r="I159" s="3" t="s">
        <v>59</v>
      </c>
      <c r="J159" s="28" t="s">
        <v>35</v>
      </c>
      <c r="K159" s="5" t="s">
        <v>1803</v>
      </c>
    </row>
    <row r="160" ht="28.5" spans="1:11">
      <c r="A160" s="3">
        <v>159</v>
      </c>
      <c r="B160" s="3" t="s">
        <v>2035</v>
      </c>
      <c r="C160" s="3" t="s">
        <v>1773</v>
      </c>
      <c r="D160" s="5" t="s">
        <v>1980</v>
      </c>
      <c r="E160" s="6" t="s">
        <v>381</v>
      </c>
      <c r="F160" s="7">
        <v>1</v>
      </c>
      <c r="G160" s="7"/>
      <c r="H160" s="3"/>
      <c r="I160" s="3" t="s">
        <v>59</v>
      </c>
      <c r="J160" s="28" t="s">
        <v>43</v>
      </c>
      <c r="K160" s="5"/>
    </row>
    <row r="161" ht="14.25" spans="1:11">
      <c r="A161" s="3">
        <v>160</v>
      </c>
      <c r="B161" s="3" t="s">
        <v>2036</v>
      </c>
      <c r="C161" s="3" t="s">
        <v>1773</v>
      </c>
      <c r="D161" s="5" t="s">
        <v>201</v>
      </c>
      <c r="E161" s="6" t="s">
        <v>127</v>
      </c>
      <c r="F161" s="7">
        <v>3</v>
      </c>
      <c r="G161" s="7"/>
      <c r="H161" s="3"/>
      <c r="I161" s="3" t="s">
        <v>38</v>
      </c>
      <c r="J161" s="28" t="s">
        <v>43</v>
      </c>
      <c r="K161" s="5"/>
    </row>
    <row r="162" ht="14.25" spans="1:11">
      <c r="A162" s="3">
        <v>161</v>
      </c>
      <c r="B162" s="3" t="s">
        <v>2037</v>
      </c>
      <c r="C162" s="3" t="s">
        <v>1773</v>
      </c>
      <c r="D162" s="5" t="s">
        <v>2038</v>
      </c>
      <c r="E162" s="6" t="s">
        <v>572</v>
      </c>
      <c r="F162" s="7">
        <v>1</v>
      </c>
      <c r="G162" s="7"/>
      <c r="H162" s="3"/>
      <c r="I162" s="3" t="s">
        <v>38</v>
      </c>
      <c r="J162" s="28" t="s">
        <v>17</v>
      </c>
      <c r="K162" s="5"/>
    </row>
    <row r="163" ht="14.25" spans="1:11">
      <c r="A163" s="3">
        <v>162</v>
      </c>
      <c r="B163" s="3" t="s">
        <v>2039</v>
      </c>
      <c r="C163" s="3" t="s">
        <v>1773</v>
      </c>
      <c r="D163" s="5" t="s">
        <v>772</v>
      </c>
      <c r="E163" s="6" t="s">
        <v>127</v>
      </c>
      <c r="F163" s="7">
        <v>15</v>
      </c>
      <c r="G163" s="7"/>
      <c r="H163" s="3"/>
      <c r="I163" s="3" t="s">
        <v>38</v>
      </c>
      <c r="J163" s="28" t="s">
        <v>43</v>
      </c>
      <c r="K163" s="5"/>
    </row>
    <row r="164" ht="14.25" spans="1:11">
      <c r="A164" s="3">
        <v>163</v>
      </c>
      <c r="B164" s="5" t="s">
        <v>2040</v>
      </c>
      <c r="C164" s="5" t="s">
        <v>1773</v>
      </c>
      <c r="D164" s="5" t="s">
        <v>2041</v>
      </c>
      <c r="E164" s="5" t="s">
        <v>127</v>
      </c>
      <c r="F164" s="5">
        <v>1</v>
      </c>
      <c r="G164" s="8"/>
      <c r="H164" s="3"/>
      <c r="I164" s="5" t="s">
        <v>148</v>
      </c>
      <c r="J164" s="29" t="s">
        <v>53</v>
      </c>
      <c r="K164" s="8"/>
    </row>
    <row r="165" ht="14.25" spans="1:11">
      <c r="A165" s="3">
        <v>164</v>
      </c>
      <c r="B165" s="5" t="s">
        <v>2040</v>
      </c>
      <c r="C165" s="9" t="s">
        <v>1773</v>
      </c>
      <c r="D165" s="9" t="s">
        <v>2042</v>
      </c>
      <c r="E165" s="9" t="s">
        <v>127</v>
      </c>
      <c r="F165" s="9">
        <v>1</v>
      </c>
      <c r="G165" s="8"/>
      <c r="H165" s="3"/>
      <c r="I165" s="5" t="s">
        <v>148</v>
      </c>
      <c r="J165" s="29" t="s">
        <v>53</v>
      </c>
      <c r="K165" s="8"/>
    </row>
    <row r="166" ht="14.25" spans="1:11">
      <c r="A166" s="3">
        <v>165</v>
      </c>
      <c r="B166" s="3" t="s">
        <v>2043</v>
      </c>
      <c r="C166" s="3" t="s">
        <v>1773</v>
      </c>
      <c r="D166" s="5" t="s">
        <v>2044</v>
      </c>
      <c r="E166" s="6" t="s">
        <v>127</v>
      </c>
      <c r="F166" s="7">
        <v>8</v>
      </c>
      <c r="G166" s="7"/>
      <c r="H166" s="3"/>
      <c r="I166" s="3" t="s">
        <v>59</v>
      </c>
      <c r="J166" s="28" t="s">
        <v>43</v>
      </c>
      <c r="K166" s="5"/>
    </row>
    <row r="167" ht="14.25" spans="1:11">
      <c r="A167" s="3">
        <v>166</v>
      </c>
      <c r="B167" s="5" t="s">
        <v>2045</v>
      </c>
      <c r="C167" s="32" t="s">
        <v>1773</v>
      </c>
      <c r="D167" s="5" t="s">
        <v>2046</v>
      </c>
      <c r="E167" s="33" t="s">
        <v>103</v>
      </c>
      <c r="F167" s="33">
        <v>30</v>
      </c>
      <c r="G167" s="3"/>
      <c r="H167" s="3"/>
      <c r="I167" s="32" t="s">
        <v>75</v>
      </c>
      <c r="J167" s="29" t="s">
        <v>25</v>
      </c>
      <c r="K167" s="32" t="s">
        <v>1893</v>
      </c>
    </row>
    <row r="168" ht="14.25" spans="1:11">
      <c r="A168" s="3">
        <v>167</v>
      </c>
      <c r="B168" s="5" t="s">
        <v>2047</v>
      </c>
      <c r="C168" s="5" t="s">
        <v>1773</v>
      </c>
      <c r="D168" s="5" t="s">
        <v>2048</v>
      </c>
      <c r="E168" s="5" t="s">
        <v>127</v>
      </c>
      <c r="F168" s="5">
        <v>1</v>
      </c>
      <c r="G168" s="8"/>
      <c r="H168" s="3"/>
      <c r="I168" s="5" t="s">
        <v>148</v>
      </c>
      <c r="J168" s="29" t="s">
        <v>53</v>
      </c>
      <c r="K168" s="8"/>
    </row>
    <row r="169" ht="14.25" spans="1:11">
      <c r="A169" s="3">
        <v>168</v>
      </c>
      <c r="B169" s="3" t="s">
        <v>2049</v>
      </c>
      <c r="C169" s="3" t="s">
        <v>1773</v>
      </c>
      <c r="D169" s="5" t="s">
        <v>2050</v>
      </c>
      <c r="E169" s="6" t="s">
        <v>127</v>
      </c>
      <c r="F169" s="7">
        <v>1</v>
      </c>
      <c r="G169" s="7"/>
      <c r="H169" s="3"/>
      <c r="I169" s="3" t="s">
        <v>38</v>
      </c>
      <c r="J169" s="28" t="s">
        <v>43</v>
      </c>
      <c r="K169" s="5"/>
    </row>
    <row r="170" ht="42.75" spans="1:11">
      <c r="A170" s="3">
        <v>169</v>
      </c>
      <c r="B170" s="3" t="s">
        <v>2049</v>
      </c>
      <c r="C170" s="3" t="s">
        <v>1773</v>
      </c>
      <c r="D170" s="5" t="s">
        <v>2051</v>
      </c>
      <c r="E170" s="6" t="s">
        <v>116</v>
      </c>
      <c r="F170" s="7">
        <v>2</v>
      </c>
      <c r="G170" s="7"/>
      <c r="H170" s="3"/>
      <c r="I170" s="3" t="s">
        <v>59</v>
      </c>
      <c r="J170" s="28" t="s">
        <v>43</v>
      </c>
      <c r="K170" s="5" t="s">
        <v>1803</v>
      </c>
    </row>
    <row r="171" ht="28.5" spans="1:11">
      <c r="A171" s="3">
        <v>170</v>
      </c>
      <c r="B171" s="3" t="s">
        <v>2052</v>
      </c>
      <c r="C171" s="3" t="s">
        <v>1773</v>
      </c>
      <c r="D171" s="5" t="s">
        <v>2053</v>
      </c>
      <c r="E171" s="6" t="s">
        <v>381</v>
      </c>
      <c r="F171" s="7">
        <v>580</v>
      </c>
      <c r="G171" s="7"/>
      <c r="H171" s="3"/>
      <c r="I171" s="3" t="s">
        <v>104</v>
      </c>
      <c r="J171" s="28" t="s">
        <v>53</v>
      </c>
      <c r="K171" s="5"/>
    </row>
    <row r="172" ht="14.25" spans="1:11">
      <c r="A172" s="3">
        <v>171</v>
      </c>
      <c r="B172" s="5" t="s">
        <v>2054</v>
      </c>
      <c r="C172" s="5" t="s">
        <v>1773</v>
      </c>
      <c r="D172" s="5" t="s">
        <v>2055</v>
      </c>
      <c r="E172" s="5" t="s">
        <v>127</v>
      </c>
      <c r="F172" s="5">
        <v>1</v>
      </c>
      <c r="G172" s="8"/>
      <c r="H172" s="3"/>
      <c r="I172" s="5" t="s">
        <v>148</v>
      </c>
      <c r="J172" s="29" t="s">
        <v>53</v>
      </c>
      <c r="K172" s="8"/>
    </row>
    <row r="173" ht="14.25" spans="1:11">
      <c r="A173" s="3">
        <v>172</v>
      </c>
      <c r="B173" s="3" t="s">
        <v>2056</v>
      </c>
      <c r="C173" s="3" t="s">
        <v>1773</v>
      </c>
      <c r="D173" s="5" t="s">
        <v>2057</v>
      </c>
      <c r="E173" s="6" t="s">
        <v>127</v>
      </c>
      <c r="F173" s="7">
        <v>2</v>
      </c>
      <c r="G173" s="7"/>
      <c r="H173" s="3"/>
      <c r="I173" s="3" t="s">
        <v>38</v>
      </c>
      <c r="J173" s="28" t="s">
        <v>35</v>
      </c>
      <c r="K173" s="5"/>
    </row>
    <row r="174" ht="14.25" spans="1:11">
      <c r="A174" s="3">
        <v>173</v>
      </c>
      <c r="B174" s="5" t="s">
        <v>2058</v>
      </c>
      <c r="C174" s="32" t="s">
        <v>1773</v>
      </c>
      <c r="D174" s="5" t="s">
        <v>2059</v>
      </c>
      <c r="E174" s="33" t="s">
        <v>103</v>
      </c>
      <c r="F174" s="33">
        <v>55</v>
      </c>
      <c r="G174" s="3"/>
      <c r="H174" s="3"/>
      <c r="I174" s="32" t="s">
        <v>75</v>
      </c>
      <c r="J174" s="29" t="s">
        <v>25</v>
      </c>
      <c r="K174" s="32" t="s">
        <v>1893</v>
      </c>
    </row>
    <row r="175" ht="14.25" spans="1:11">
      <c r="A175" s="3">
        <v>174</v>
      </c>
      <c r="B175" s="3" t="s">
        <v>2060</v>
      </c>
      <c r="C175" s="3" t="s">
        <v>1773</v>
      </c>
      <c r="D175" s="5" t="s">
        <v>2061</v>
      </c>
      <c r="E175" s="6" t="s">
        <v>103</v>
      </c>
      <c r="F175" s="7">
        <v>4</v>
      </c>
      <c r="G175" s="7"/>
      <c r="H175" s="3"/>
      <c r="I175" s="3" t="s">
        <v>38</v>
      </c>
      <c r="J175" s="28" t="s">
        <v>28</v>
      </c>
      <c r="K175" s="5"/>
    </row>
    <row r="176" ht="14.25" spans="1:11">
      <c r="A176" s="3">
        <v>175</v>
      </c>
      <c r="B176" s="3" t="s">
        <v>2062</v>
      </c>
      <c r="C176" s="3" t="s">
        <v>1773</v>
      </c>
      <c r="D176" s="5" t="s">
        <v>1993</v>
      </c>
      <c r="E176" s="6" t="s">
        <v>127</v>
      </c>
      <c r="F176" s="7">
        <v>4</v>
      </c>
      <c r="G176" s="7"/>
      <c r="H176" s="3"/>
      <c r="I176" s="3" t="s">
        <v>68</v>
      </c>
      <c r="J176" s="28" t="s">
        <v>43</v>
      </c>
      <c r="K176" s="5"/>
    </row>
    <row r="177" ht="28.5" spans="1:11">
      <c r="A177" s="3">
        <v>176</v>
      </c>
      <c r="B177" s="5" t="s">
        <v>2063</v>
      </c>
      <c r="C177" s="32" t="s">
        <v>1773</v>
      </c>
      <c r="D177" s="5" t="s">
        <v>2064</v>
      </c>
      <c r="E177" s="33" t="s">
        <v>103</v>
      </c>
      <c r="F177" s="33">
        <v>55</v>
      </c>
      <c r="G177" s="3"/>
      <c r="H177" s="3"/>
      <c r="I177" s="32" t="s">
        <v>75</v>
      </c>
      <c r="J177" s="29" t="s">
        <v>25</v>
      </c>
      <c r="K177" s="32" t="s">
        <v>1893</v>
      </c>
    </row>
    <row r="178" ht="14.25" spans="1:11">
      <c r="A178" s="3">
        <v>177</v>
      </c>
      <c r="B178" s="3" t="s">
        <v>2065</v>
      </c>
      <c r="C178" s="3" t="s">
        <v>1773</v>
      </c>
      <c r="D178" s="5" t="s">
        <v>2066</v>
      </c>
      <c r="E178" s="6" t="s">
        <v>392</v>
      </c>
      <c r="F178" s="7">
        <v>80</v>
      </c>
      <c r="G178" s="7"/>
      <c r="H178" s="3"/>
      <c r="I178" s="3" t="s">
        <v>104</v>
      </c>
      <c r="J178" s="28" t="s">
        <v>53</v>
      </c>
      <c r="K178" s="5"/>
    </row>
    <row r="179" ht="14.25" spans="1:11">
      <c r="A179" s="3">
        <v>178</v>
      </c>
      <c r="B179" s="3" t="s">
        <v>2067</v>
      </c>
      <c r="C179" s="3" t="s">
        <v>1773</v>
      </c>
      <c r="D179" s="5" t="s">
        <v>1993</v>
      </c>
      <c r="E179" s="6" t="s">
        <v>127</v>
      </c>
      <c r="F179" s="7">
        <v>1</v>
      </c>
      <c r="G179" s="7"/>
      <c r="H179" s="3"/>
      <c r="I179" s="3" t="s">
        <v>68</v>
      </c>
      <c r="J179" s="28" t="s">
        <v>43</v>
      </c>
      <c r="K179" s="5"/>
    </row>
    <row r="180" ht="14.25" spans="1:11">
      <c r="A180" s="3">
        <v>179</v>
      </c>
      <c r="B180" s="3" t="s">
        <v>2068</v>
      </c>
      <c r="C180" s="3" t="s">
        <v>1773</v>
      </c>
      <c r="D180" s="5" t="s">
        <v>378</v>
      </c>
      <c r="E180" s="6" t="s">
        <v>572</v>
      </c>
      <c r="F180" s="7">
        <v>12</v>
      </c>
      <c r="G180" s="7"/>
      <c r="H180" s="3"/>
      <c r="I180" s="3" t="s">
        <v>104</v>
      </c>
      <c r="J180" s="28" t="s">
        <v>53</v>
      </c>
      <c r="K180" s="5"/>
    </row>
    <row r="181" ht="29.25" spans="1:11">
      <c r="A181" s="3">
        <v>180</v>
      </c>
      <c r="B181" s="15" t="s">
        <v>2069</v>
      </c>
      <c r="C181" s="15" t="s">
        <v>1773</v>
      </c>
      <c r="D181" s="15" t="s">
        <v>2070</v>
      </c>
      <c r="E181" s="15" t="s">
        <v>103</v>
      </c>
      <c r="F181" s="13">
        <v>26</v>
      </c>
      <c r="G181" s="15"/>
      <c r="H181" s="3"/>
      <c r="I181" s="15" t="s">
        <v>75</v>
      </c>
      <c r="J181" s="30" t="s">
        <v>25</v>
      </c>
      <c r="K181" s="15" t="s">
        <v>1961</v>
      </c>
    </row>
    <row r="182" ht="14.25" spans="1:11">
      <c r="A182" s="3">
        <v>181</v>
      </c>
      <c r="B182" s="3" t="s">
        <v>2071</v>
      </c>
      <c r="C182" s="3" t="s">
        <v>1773</v>
      </c>
      <c r="D182" s="5" t="s">
        <v>2072</v>
      </c>
      <c r="E182" s="6" t="s">
        <v>381</v>
      </c>
      <c r="F182" s="7">
        <v>580</v>
      </c>
      <c r="G182" s="7"/>
      <c r="H182" s="3"/>
      <c r="I182" s="3" t="s">
        <v>104</v>
      </c>
      <c r="J182" s="28" t="s">
        <v>53</v>
      </c>
      <c r="K182" s="5"/>
    </row>
    <row r="183" ht="14.25" spans="1:11">
      <c r="A183" s="3">
        <v>182</v>
      </c>
      <c r="B183" s="3" t="s">
        <v>2073</v>
      </c>
      <c r="C183" s="3" t="s">
        <v>1773</v>
      </c>
      <c r="D183" s="5" t="s">
        <v>1958</v>
      </c>
      <c r="E183" s="6" t="s">
        <v>127</v>
      </c>
      <c r="F183" s="7">
        <v>2</v>
      </c>
      <c r="G183" s="7"/>
      <c r="H183" s="3"/>
      <c r="I183" s="3" t="s">
        <v>52</v>
      </c>
      <c r="J183" s="28" t="s">
        <v>53</v>
      </c>
      <c r="K183" s="5"/>
    </row>
    <row r="184" ht="14.25" spans="1:11">
      <c r="A184" s="3">
        <v>183</v>
      </c>
      <c r="B184" s="3" t="s">
        <v>2074</v>
      </c>
      <c r="C184" s="3" t="s">
        <v>1773</v>
      </c>
      <c r="D184" s="5" t="s">
        <v>2075</v>
      </c>
      <c r="E184" s="6" t="s">
        <v>127</v>
      </c>
      <c r="F184" s="7">
        <v>1</v>
      </c>
      <c r="G184" s="7"/>
      <c r="H184" s="3"/>
      <c r="I184" s="3" t="s">
        <v>38</v>
      </c>
      <c r="J184" s="28" t="s">
        <v>17</v>
      </c>
      <c r="K184" s="5"/>
    </row>
    <row r="185" ht="14.25" spans="1:11">
      <c r="A185" s="3">
        <v>184</v>
      </c>
      <c r="B185" s="3" t="s">
        <v>2076</v>
      </c>
      <c r="C185" s="3" t="s">
        <v>1773</v>
      </c>
      <c r="D185" s="5" t="s">
        <v>2077</v>
      </c>
      <c r="E185" s="6" t="s">
        <v>127</v>
      </c>
      <c r="F185" s="7">
        <v>2</v>
      </c>
      <c r="G185" s="7"/>
      <c r="H185" s="3"/>
      <c r="I185" s="3" t="s">
        <v>38</v>
      </c>
      <c r="J185" s="28" t="s">
        <v>43</v>
      </c>
      <c r="K185" s="5"/>
    </row>
    <row r="186" ht="14.25" spans="1:11">
      <c r="A186" s="3">
        <v>185</v>
      </c>
      <c r="B186" s="3" t="s">
        <v>2078</v>
      </c>
      <c r="C186" s="3" t="s">
        <v>1773</v>
      </c>
      <c r="D186" s="5" t="s">
        <v>2079</v>
      </c>
      <c r="E186" s="6" t="s">
        <v>381</v>
      </c>
      <c r="F186" s="7">
        <v>8</v>
      </c>
      <c r="G186" s="7"/>
      <c r="H186" s="3"/>
      <c r="I186" s="3" t="s">
        <v>38</v>
      </c>
      <c r="J186" s="28" t="s">
        <v>35</v>
      </c>
      <c r="K186" s="5"/>
    </row>
    <row r="187" ht="14.25" spans="1:11">
      <c r="A187" s="3">
        <v>186</v>
      </c>
      <c r="B187" s="3" t="s">
        <v>2080</v>
      </c>
      <c r="C187" s="3" t="s">
        <v>1773</v>
      </c>
      <c r="D187" s="5" t="s">
        <v>1878</v>
      </c>
      <c r="E187" s="6" t="s">
        <v>127</v>
      </c>
      <c r="F187" s="7">
        <v>3</v>
      </c>
      <c r="G187" s="7"/>
      <c r="H187" s="3"/>
      <c r="I187" s="3" t="s">
        <v>38</v>
      </c>
      <c r="J187" s="28" t="s">
        <v>43</v>
      </c>
      <c r="K187" s="5"/>
    </row>
    <row r="188" ht="14.25" spans="1:11">
      <c r="A188" s="3">
        <v>187</v>
      </c>
      <c r="B188" s="3" t="s">
        <v>2081</v>
      </c>
      <c r="C188" s="3" t="s">
        <v>1773</v>
      </c>
      <c r="D188" s="5" t="s">
        <v>1993</v>
      </c>
      <c r="E188" s="6" t="s">
        <v>127</v>
      </c>
      <c r="F188" s="7">
        <v>2</v>
      </c>
      <c r="G188" s="7"/>
      <c r="H188" s="3"/>
      <c r="I188" s="3" t="s">
        <v>68</v>
      </c>
      <c r="J188" s="28" t="s">
        <v>43</v>
      </c>
      <c r="K188" s="5"/>
    </row>
    <row r="189" ht="14.25" spans="1:11">
      <c r="A189" s="3">
        <v>188</v>
      </c>
      <c r="B189" s="23" t="s">
        <v>2082</v>
      </c>
      <c r="C189" s="5" t="s">
        <v>1773</v>
      </c>
      <c r="D189" s="23" t="s">
        <v>1872</v>
      </c>
      <c r="E189" s="24" t="s">
        <v>127</v>
      </c>
      <c r="F189" s="23">
        <v>2</v>
      </c>
      <c r="G189" s="8"/>
      <c r="H189" s="3"/>
      <c r="I189" s="5" t="s">
        <v>148</v>
      </c>
      <c r="J189" s="29" t="s">
        <v>53</v>
      </c>
      <c r="K189" s="8"/>
    </row>
    <row r="190" ht="28.5" spans="1:11">
      <c r="A190" s="3">
        <v>189</v>
      </c>
      <c r="B190" s="3" t="s">
        <v>2083</v>
      </c>
      <c r="C190" s="3" t="s">
        <v>1773</v>
      </c>
      <c r="D190" s="5" t="s">
        <v>1851</v>
      </c>
      <c r="E190" s="6" t="s">
        <v>103</v>
      </c>
      <c r="F190" s="7">
        <v>1</v>
      </c>
      <c r="G190" s="7"/>
      <c r="H190" s="3"/>
      <c r="I190" s="3" t="s">
        <v>52</v>
      </c>
      <c r="J190" s="28" t="s">
        <v>53</v>
      </c>
      <c r="K190" s="5" t="s">
        <v>1852</v>
      </c>
    </row>
    <row r="191" ht="14.25" spans="1:11">
      <c r="A191" s="3">
        <v>190</v>
      </c>
      <c r="B191" s="3" t="s">
        <v>2084</v>
      </c>
      <c r="C191" s="3" t="s">
        <v>1773</v>
      </c>
      <c r="D191" s="5" t="s">
        <v>2050</v>
      </c>
      <c r="E191" s="6" t="s">
        <v>127</v>
      </c>
      <c r="F191" s="7">
        <v>2</v>
      </c>
      <c r="G191" s="7"/>
      <c r="H191" s="3"/>
      <c r="I191" s="3" t="s">
        <v>38</v>
      </c>
      <c r="J191" s="28" t="s">
        <v>43</v>
      </c>
      <c r="K191" s="5"/>
    </row>
    <row r="192" ht="14.25" spans="1:11">
      <c r="A192" s="3">
        <v>191</v>
      </c>
      <c r="B192" s="3" t="s">
        <v>2085</v>
      </c>
      <c r="C192" s="3" t="s">
        <v>1773</v>
      </c>
      <c r="D192" s="5" t="s">
        <v>504</v>
      </c>
      <c r="E192" s="6" t="s">
        <v>127</v>
      </c>
      <c r="F192" s="7">
        <v>1</v>
      </c>
      <c r="G192" s="7"/>
      <c r="H192" s="3"/>
      <c r="I192" s="3" t="s">
        <v>104</v>
      </c>
      <c r="J192" s="28" t="s">
        <v>53</v>
      </c>
      <c r="K192" s="5"/>
    </row>
    <row r="193" ht="14.25" spans="1:11">
      <c r="A193" s="3">
        <v>192</v>
      </c>
      <c r="B193" s="3" t="s">
        <v>2086</v>
      </c>
      <c r="C193" s="3" t="s">
        <v>1773</v>
      </c>
      <c r="D193" s="5" t="s">
        <v>2087</v>
      </c>
      <c r="E193" s="6" t="s">
        <v>381</v>
      </c>
      <c r="F193" s="7">
        <v>2770</v>
      </c>
      <c r="G193" s="7"/>
      <c r="H193" s="3"/>
      <c r="I193" s="3" t="s">
        <v>104</v>
      </c>
      <c r="J193" s="28" t="s">
        <v>53</v>
      </c>
      <c r="K193" s="5"/>
    </row>
    <row r="194" ht="14.25" spans="1:11">
      <c r="A194" s="3">
        <v>193</v>
      </c>
      <c r="B194" s="3" t="s">
        <v>2088</v>
      </c>
      <c r="C194" s="3" t="s">
        <v>1773</v>
      </c>
      <c r="D194" s="5" t="s">
        <v>2089</v>
      </c>
      <c r="E194" s="6" t="s">
        <v>127</v>
      </c>
      <c r="F194" s="7">
        <v>1</v>
      </c>
      <c r="G194" s="7"/>
      <c r="H194" s="3"/>
      <c r="I194" s="3" t="s">
        <v>59</v>
      </c>
      <c r="J194" s="28" t="s">
        <v>43</v>
      </c>
      <c r="K194" s="5"/>
    </row>
    <row r="195" ht="14.25" spans="1:11">
      <c r="A195" s="3">
        <v>194</v>
      </c>
      <c r="B195" s="5" t="s">
        <v>2090</v>
      </c>
      <c r="C195" s="5" t="s">
        <v>1773</v>
      </c>
      <c r="D195" s="5" t="s">
        <v>2091</v>
      </c>
      <c r="E195" s="5" t="s">
        <v>127</v>
      </c>
      <c r="F195" s="5">
        <v>1</v>
      </c>
      <c r="G195" s="8"/>
      <c r="H195" s="3"/>
      <c r="I195" s="5" t="s">
        <v>148</v>
      </c>
      <c r="J195" s="29" t="s">
        <v>53</v>
      </c>
      <c r="K195" s="5"/>
    </row>
    <row r="196" ht="42.75" spans="1:11">
      <c r="A196" s="3">
        <v>195</v>
      </c>
      <c r="B196" s="3" t="s">
        <v>2092</v>
      </c>
      <c r="C196" s="3" t="s">
        <v>1773</v>
      </c>
      <c r="D196" s="5" t="s">
        <v>1967</v>
      </c>
      <c r="E196" s="6" t="s">
        <v>127</v>
      </c>
      <c r="F196" s="7">
        <v>1</v>
      </c>
      <c r="G196" s="7"/>
      <c r="H196" s="3"/>
      <c r="I196" s="3" t="s">
        <v>59</v>
      </c>
      <c r="J196" s="28" t="s">
        <v>43</v>
      </c>
      <c r="K196" s="5" t="s">
        <v>1803</v>
      </c>
    </row>
    <row r="197" ht="14.25" spans="1:11">
      <c r="A197" s="3">
        <v>196</v>
      </c>
      <c r="B197" s="32" t="s">
        <v>2093</v>
      </c>
      <c r="C197" s="32" t="s">
        <v>1773</v>
      </c>
      <c r="D197" s="32" t="s">
        <v>2094</v>
      </c>
      <c r="E197" s="33" t="s">
        <v>127</v>
      </c>
      <c r="F197" s="33">
        <v>1</v>
      </c>
      <c r="G197" s="3"/>
      <c r="H197" s="3"/>
      <c r="I197" s="32" t="s">
        <v>75</v>
      </c>
      <c r="J197" s="29" t="s">
        <v>53</v>
      </c>
      <c r="K197" s="32"/>
    </row>
    <row r="198" ht="14.25" spans="1:11">
      <c r="A198" s="3">
        <v>197</v>
      </c>
      <c r="B198" s="3" t="s">
        <v>2095</v>
      </c>
      <c r="C198" s="3" t="s">
        <v>1773</v>
      </c>
      <c r="D198" s="5" t="s">
        <v>1823</v>
      </c>
      <c r="E198" s="6" t="s">
        <v>127</v>
      </c>
      <c r="F198" s="7">
        <v>3</v>
      </c>
      <c r="G198" s="7"/>
      <c r="H198" s="3"/>
      <c r="I198" s="3" t="s">
        <v>68</v>
      </c>
      <c r="J198" s="28" t="s">
        <v>17</v>
      </c>
      <c r="K198" s="5"/>
    </row>
    <row r="199" ht="42.75" spans="1:11">
      <c r="A199" s="3">
        <v>198</v>
      </c>
      <c r="B199" s="3" t="s">
        <v>2096</v>
      </c>
      <c r="C199" s="3" t="s">
        <v>1773</v>
      </c>
      <c r="D199" s="5" t="s">
        <v>1967</v>
      </c>
      <c r="E199" s="6" t="s">
        <v>292</v>
      </c>
      <c r="F199" s="7">
        <v>2</v>
      </c>
      <c r="G199" s="7"/>
      <c r="H199" s="3"/>
      <c r="I199" s="3" t="s">
        <v>59</v>
      </c>
      <c r="J199" s="28" t="s">
        <v>35</v>
      </c>
      <c r="K199" s="5" t="s">
        <v>1803</v>
      </c>
    </row>
    <row r="200" ht="14.25" spans="1:11">
      <c r="A200" s="3">
        <v>199</v>
      </c>
      <c r="B200" s="3" t="s">
        <v>2097</v>
      </c>
      <c r="C200" s="3" t="s">
        <v>1773</v>
      </c>
      <c r="D200" s="3" t="s">
        <v>1887</v>
      </c>
      <c r="E200" s="3" t="s">
        <v>103</v>
      </c>
      <c r="F200" s="3">
        <v>1</v>
      </c>
      <c r="G200" s="8"/>
      <c r="H200" s="3"/>
      <c r="I200" s="3" t="s">
        <v>148</v>
      </c>
      <c r="J200" s="28" t="s">
        <v>53</v>
      </c>
      <c r="K200" s="8"/>
    </row>
    <row r="201" ht="14.25" spans="1:11">
      <c r="A201" s="3">
        <v>200</v>
      </c>
      <c r="B201" s="15" t="s">
        <v>2098</v>
      </c>
      <c r="C201" s="15" t="s">
        <v>1773</v>
      </c>
      <c r="D201" s="15" t="s">
        <v>2099</v>
      </c>
      <c r="E201" s="15" t="s">
        <v>127</v>
      </c>
      <c r="F201" s="13">
        <v>782</v>
      </c>
      <c r="G201" s="15"/>
      <c r="H201" s="3"/>
      <c r="I201" s="15" t="s">
        <v>2100</v>
      </c>
      <c r="J201" s="30" t="s">
        <v>53</v>
      </c>
      <c r="K201" s="15"/>
    </row>
    <row r="202" ht="14.25" spans="1:11">
      <c r="A202" s="3">
        <v>201</v>
      </c>
      <c r="B202" s="3" t="s">
        <v>2101</v>
      </c>
      <c r="C202" s="3" t="s">
        <v>1773</v>
      </c>
      <c r="D202" s="5" t="s">
        <v>2102</v>
      </c>
      <c r="E202" s="6" t="s">
        <v>127</v>
      </c>
      <c r="F202" s="7">
        <v>3</v>
      </c>
      <c r="G202" s="7"/>
      <c r="H202" s="3"/>
      <c r="I202" s="3" t="s">
        <v>38</v>
      </c>
      <c r="J202" s="28" t="s">
        <v>25</v>
      </c>
      <c r="K202" s="5"/>
    </row>
    <row r="203" ht="14.25" spans="1:11">
      <c r="A203" s="3">
        <v>202</v>
      </c>
      <c r="B203" s="3" t="s">
        <v>2103</v>
      </c>
      <c r="C203" s="3" t="s">
        <v>1773</v>
      </c>
      <c r="D203" s="5" t="s">
        <v>2104</v>
      </c>
      <c r="E203" s="6" t="s">
        <v>127</v>
      </c>
      <c r="F203" s="7">
        <v>2</v>
      </c>
      <c r="G203" s="7"/>
      <c r="H203" s="3"/>
      <c r="I203" s="3" t="s">
        <v>38</v>
      </c>
      <c r="J203" s="28" t="s">
        <v>25</v>
      </c>
      <c r="K203" s="5"/>
    </row>
    <row r="204" ht="14.25" spans="1:11">
      <c r="A204" s="3">
        <v>203</v>
      </c>
      <c r="B204" s="3" t="s">
        <v>2105</v>
      </c>
      <c r="C204" s="3" t="s">
        <v>1773</v>
      </c>
      <c r="D204" s="5" t="s">
        <v>2106</v>
      </c>
      <c r="E204" s="6" t="s">
        <v>127</v>
      </c>
      <c r="F204" s="7">
        <v>30</v>
      </c>
      <c r="G204" s="7"/>
      <c r="H204" s="3"/>
      <c r="I204" s="3" t="s">
        <v>38</v>
      </c>
      <c r="J204" s="28" t="s">
        <v>43</v>
      </c>
      <c r="K204" s="5"/>
    </row>
    <row r="205" ht="14.25" spans="1:11">
      <c r="A205" s="3">
        <v>204</v>
      </c>
      <c r="B205" s="3" t="s">
        <v>2105</v>
      </c>
      <c r="C205" s="3" t="s">
        <v>1773</v>
      </c>
      <c r="D205" s="5" t="s">
        <v>2107</v>
      </c>
      <c r="E205" s="6" t="s">
        <v>127</v>
      </c>
      <c r="F205" s="7">
        <v>30</v>
      </c>
      <c r="G205" s="7"/>
      <c r="H205" s="3"/>
      <c r="I205" s="3" t="s">
        <v>59</v>
      </c>
      <c r="J205" s="28" t="s">
        <v>35</v>
      </c>
      <c r="K205" s="5"/>
    </row>
    <row r="206" ht="14.25" spans="1:11">
      <c r="A206" s="3">
        <v>205</v>
      </c>
      <c r="B206" s="3" t="s">
        <v>2105</v>
      </c>
      <c r="C206" s="3" t="s">
        <v>1773</v>
      </c>
      <c r="D206" s="5" t="s">
        <v>1823</v>
      </c>
      <c r="E206" s="6" t="s">
        <v>127</v>
      </c>
      <c r="F206" s="7">
        <v>20</v>
      </c>
      <c r="G206" s="7"/>
      <c r="H206" s="3"/>
      <c r="I206" s="3" t="s">
        <v>68</v>
      </c>
      <c r="J206" s="28" t="s">
        <v>53</v>
      </c>
      <c r="K206" s="5"/>
    </row>
    <row r="207" ht="14.25" spans="1:11">
      <c r="A207" s="3">
        <v>206</v>
      </c>
      <c r="B207" s="3" t="s">
        <v>2105</v>
      </c>
      <c r="C207" s="3" t="s">
        <v>1773</v>
      </c>
      <c r="D207" s="5" t="s">
        <v>2108</v>
      </c>
      <c r="E207" s="6" t="s">
        <v>127</v>
      </c>
      <c r="F207" s="7">
        <v>10</v>
      </c>
      <c r="G207" s="7"/>
      <c r="H207" s="3"/>
      <c r="I207" s="3" t="s">
        <v>104</v>
      </c>
      <c r="J207" s="28" t="s">
        <v>53</v>
      </c>
      <c r="K207" s="5"/>
    </row>
    <row r="208" ht="14.25" spans="1:11">
      <c r="A208" s="3">
        <v>207</v>
      </c>
      <c r="B208" s="5" t="s">
        <v>2105</v>
      </c>
      <c r="C208" s="5" t="s">
        <v>1773</v>
      </c>
      <c r="D208" s="5" t="s">
        <v>2109</v>
      </c>
      <c r="E208" s="5" t="s">
        <v>127</v>
      </c>
      <c r="F208" s="5">
        <v>8</v>
      </c>
      <c r="G208" s="8"/>
      <c r="H208" s="3"/>
      <c r="I208" s="5" t="s">
        <v>148</v>
      </c>
      <c r="J208" s="29" t="s">
        <v>53</v>
      </c>
      <c r="K208" s="8"/>
    </row>
    <row r="209" ht="14.25" spans="1:11">
      <c r="A209" s="3">
        <v>208</v>
      </c>
      <c r="B209" s="3" t="s">
        <v>2110</v>
      </c>
      <c r="C209" s="3" t="s">
        <v>1773</v>
      </c>
      <c r="D209" s="5" t="s">
        <v>2077</v>
      </c>
      <c r="E209" s="6" t="s">
        <v>127</v>
      </c>
      <c r="F209" s="7">
        <v>3</v>
      </c>
      <c r="G209" s="7"/>
      <c r="H209" s="3"/>
      <c r="I209" s="3" t="s">
        <v>38</v>
      </c>
      <c r="J209" s="28" t="s">
        <v>43</v>
      </c>
      <c r="K209" s="5"/>
    </row>
    <row r="210" ht="14.25" spans="1:11">
      <c r="A210" s="3">
        <v>209</v>
      </c>
      <c r="B210" s="3" t="s">
        <v>2111</v>
      </c>
      <c r="C210" s="3" t="s">
        <v>1773</v>
      </c>
      <c r="D210" s="5" t="s">
        <v>2112</v>
      </c>
      <c r="E210" s="6" t="s">
        <v>127</v>
      </c>
      <c r="F210" s="7">
        <v>2</v>
      </c>
      <c r="G210" s="7"/>
      <c r="H210" s="3"/>
      <c r="I210" s="3" t="s">
        <v>59</v>
      </c>
      <c r="J210" s="28" t="s">
        <v>43</v>
      </c>
      <c r="K210" s="5"/>
    </row>
    <row r="211" ht="14.25" spans="1:11">
      <c r="A211" s="3">
        <v>210</v>
      </c>
      <c r="B211" s="3" t="s">
        <v>2113</v>
      </c>
      <c r="C211" s="3" t="s">
        <v>1773</v>
      </c>
      <c r="D211" s="5" t="s">
        <v>2114</v>
      </c>
      <c r="E211" s="6" t="s">
        <v>127</v>
      </c>
      <c r="F211" s="7">
        <v>1</v>
      </c>
      <c r="G211" s="7"/>
      <c r="H211" s="3"/>
      <c r="I211" s="3" t="s">
        <v>59</v>
      </c>
      <c r="J211" s="28" t="s">
        <v>35</v>
      </c>
      <c r="K211" s="5"/>
    </row>
    <row r="212" ht="14.25" spans="1:11">
      <c r="A212" s="3">
        <v>211</v>
      </c>
      <c r="B212" s="3" t="s">
        <v>2115</v>
      </c>
      <c r="C212" s="3" t="s">
        <v>1773</v>
      </c>
      <c r="D212" s="5" t="s">
        <v>2116</v>
      </c>
      <c r="E212" s="6" t="s">
        <v>292</v>
      </c>
      <c r="F212" s="7">
        <v>2</v>
      </c>
      <c r="G212" s="7"/>
      <c r="H212" s="3"/>
      <c r="I212" s="3" t="s">
        <v>52</v>
      </c>
      <c r="J212" s="28" t="s">
        <v>53</v>
      </c>
      <c r="K212" s="5" t="s">
        <v>1852</v>
      </c>
    </row>
    <row r="213" ht="14.25" spans="1:11">
      <c r="A213" s="3">
        <v>212</v>
      </c>
      <c r="B213" s="3" t="s">
        <v>2117</v>
      </c>
      <c r="C213" s="3" t="s">
        <v>1773</v>
      </c>
      <c r="D213" s="5" t="s">
        <v>2118</v>
      </c>
      <c r="E213" s="6" t="s">
        <v>127</v>
      </c>
      <c r="F213" s="7">
        <v>1</v>
      </c>
      <c r="G213" s="7"/>
      <c r="H213" s="3"/>
      <c r="I213" s="3" t="s">
        <v>68</v>
      </c>
      <c r="J213" s="28" t="s">
        <v>43</v>
      </c>
      <c r="K213" s="5"/>
    </row>
    <row r="214" ht="14.25" spans="1:11">
      <c r="A214" s="3">
        <v>213</v>
      </c>
      <c r="B214" s="5" t="s">
        <v>2119</v>
      </c>
      <c r="C214" s="5" t="s">
        <v>1773</v>
      </c>
      <c r="D214" s="5" t="s">
        <v>2120</v>
      </c>
      <c r="E214" s="5" t="s">
        <v>127</v>
      </c>
      <c r="F214" s="5">
        <v>1</v>
      </c>
      <c r="G214" s="8"/>
      <c r="H214" s="3"/>
      <c r="I214" s="5" t="s">
        <v>148</v>
      </c>
      <c r="J214" s="29" t="s">
        <v>53</v>
      </c>
      <c r="K214" s="8"/>
    </row>
    <row r="215" ht="14.25" spans="1:11">
      <c r="A215" s="3">
        <v>214</v>
      </c>
      <c r="B215" s="23" t="s">
        <v>2121</v>
      </c>
      <c r="C215" s="41" t="s">
        <v>1773</v>
      </c>
      <c r="D215" s="15" t="s">
        <v>865</v>
      </c>
      <c r="E215" s="15" t="s">
        <v>127</v>
      </c>
      <c r="F215" s="13">
        <v>758</v>
      </c>
      <c r="G215" s="15"/>
      <c r="H215" s="47"/>
      <c r="I215" s="15" t="s">
        <v>2122</v>
      </c>
      <c r="J215" s="30" t="s">
        <v>53</v>
      </c>
      <c r="K215" s="31"/>
    </row>
    <row r="216" ht="14.25" spans="1:11">
      <c r="A216" s="3">
        <v>215</v>
      </c>
      <c r="B216" s="5" t="s">
        <v>2123</v>
      </c>
      <c r="C216" s="5" t="s">
        <v>1773</v>
      </c>
      <c r="D216" s="5" t="s">
        <v>2124</v>
      </c>
      <c r="E216" s="5" t="s">
        <v>127</v>
      </c>
      <c r="F216" s="5">
        <v>1</v>
      </c>
      <c r="G216" s="8"/>
      <c r="H216" s="3"/>
      <c r="I216" s="5" t="s">
        <v>148</v>
      </c>
      <c r="J216" s="29" t="s">
        <v>53</v>
      </c>
      <c r="K216" s="5"/>
    </row>
    <row r="217" ht="14.25" spans="1:11">
      <c r="A217" s="3">
        <v>216</v>
      </c>
      <c r="B217" s="9" t="s">
        <v>2125</v>
      </c>
      <c r="C217" s="9" t="s">
        <v>1773</v>
      </c>
      <c r="D217" s="9" t="s">
        <v>2126</v>
      </c>
      <c r="E217" s="9" t="s">
        <v>572</v>
      </c>
      <c r="F217" s="9">
        <v>60</v>
      </c>
      <c r="G217" s="48"/>
      <c r="H217" s="3"/>
      <c r="I217" s="9" t="s">
        <v>2127</v>
      </c>
      <c r="J217" s="30" t="s">
        <v>53</v>
      </c>
      <c r="K217" s="9"/>
    </row>
    <row r="218" ht="14.25" spans="1:11">
      <c r="A218" s="3">
        <v>217</v>
      </c>
      <c r="B218" s="3" t="s">
        <v>2128</v>
      </c>
      <c r="C218" s="3" t="s">
        <v>1773</v>
      </c>
      <c r="D218" s="5" t="s">
        <v>2129</v>
      </c>
      <c r="E218" s="6" t="s">
        <v>127</v>
      </c>
      <c r="F218" s="7">
        <v>2</v>
      </c>
      <c r="G218" s="7"/>
      <c r="H218" s="3"/>
      <c r="I218" s="3" t="s">
        <v>59</v>
      </c>
      <c r="J218" s="28" t="s">
        <v>43</v>
      </c>
      <c r="K218" s="5"/>
    </row>
    <row r="219" ht="14.25" spans="1:11">
      <c r="A219" s="3">
        <v>218</v>
      </c>
      <c r="B219" s="49" t="s">
        <v>2130</v>
      </c>
      <c r="C219" s="3" t="s">
        <v>1773</v>
      </c>
      <c r="D219" s="3" t="s">
        <v>2131</v>
      </c>
      <c r="E219" s="36" t="s">
        <v>127</v>
      </c>
      <c r="F219" s="50">
        <v>10</v>
      </c>
      <c r="G219" s="8"/>
      <c r="H219" s="3"/>
      <c r="I219" s="3" t="s">
        <v>148</v>
      </c>
      <c r="J219" s="28" t="s">
        <v>53</v>
      </c>
      <c r="K219" s="8"/>
    </row>
    <row r="220" ht="14.25" spans="1:11">
      <c r="A220" s="3">
        <v>219</v>
      </c>
      <c r="B220" s="49" t="s">
        <v>2130</v>
      </c>
      <c r="C220" s="3" t="s">
        <v>1773</v>
      </c>
      <c r="D220" s="3" t="s">
        <v>2132</v>
      </c>
      <c r="E220" s="36" t="s">
        <v>127</v>
      </c>
      <c r="F220" s="51">
        <v>9</v>
      </c>
      <c r="G220" s="8"/>
      <c r="H220" s="3"/>
      <c r="I220" s="3" t="s">
        <v>148</v>
      </c>
      <c r="J220" s="28" t="s">
        <v>53</v>
      </c>
      <c r="K220" s="8"/>
    </row>
    <row r="221" ht="14.25" spans="1:11">
      <c r="A221" s="3">
        <v>220</v>
      </c>
      <c r="B221" s="49" t="s">
        <v>2130</v>
      </c>
      <c r="C221" s="3" t="s">
        <v>1773</v>
      </c>
      <c r="D221" s="3" t="s">
        <v>2133</v>
      </c>
      <c r="E221" s="36" t="s">
        <v>127</v>
      </c>
      <c r="F221" s="52">
        <v>2</v>
      </c>
      <c r="G221" s="8"/>
      <c r="H221" s="3"/>
      <c r="I221" s="3" t="s">
        <v>148</v>
      </c>
      <c r="J221" s="28" t="s">
        <v>53</v>
      </c>
      <c r="K221" s="8"/>
    </row>
    <row r="222" ht="14.25" spans="1:11">
      <c r="A222" s="3">
        <v>221</v>
      </c>
      <c r="B222" s="49" t="s">
        <v>2130</v>
      </c>
      <c r="C222" s="3" t="s">
        <v>1773</v>
      </c>
      <c r="D222" s="3" t="s">
        <v>2134</v>
      </c>
      <c r="E222" s="36" t="s">
        <v>127</v>
      </c>
      <c r="F222" s="52">
        <v>3</v>
      </c>
      <c r="G222" s="8"/>
      <c r="H222" s="3"/>
      <c r="I222" s="3" t="s">
        <v>148</v>
      </c>
      <c r="J222" s="28" t="s">
        <v>53</v>
      </c>
      <c r="K222" s="8"/>
    </row>
    <row r="223" ht="14.25" spans="1:11">
      <c r="A223" s="3">
        <v>222</v>
      </c>
      <c r="B223" s="49" t="s">
        <v>2130</v>
      </c>
      <c r="C223" s="3" t="s">
        <v>1773</v>
      </c>
      <c r="D223" s="3" t="s">
        <v>2135</v>
      </c>
      <c r="E223" s="36" t="s">
        <v>127</v>
      </c>
      <c r="F223" s="51">
        <v>2</v>
      </c>
      <c r="G223" s="8"/>
      <c r="H223" s="3"/>
      <c r="I223" s="3" t="s">
        <v>148</v>
      </c>
      <c r="J223" s="28" t="s">
        <v>53</v>
      </c>
      <c r="K223" s="8"/>
    </row>
    <row r="224" ht="14.25" spans="1:11">
      <c r="A224" s="3">
        <v>223</v>
      </c>
      <c r="B224" s="49" t="s">
        <v>2130</v>
      </c>
      <c r="C224" s="3" t="s">
        <v>1773</v>
      </c>
      <c r="D224" s="3" t="s">
        <v>2136</v>
      </c>
      <c r="E224" s="36" t="s">
        <v>127</v>
      </c>
      <c r="F224" s="51">
        <v>2</v>
      </c>
      <c r="G224" s="8"/>
      <c r="H224" s="3"/>
      <c r="I224" s="3" t="s">
        <v>148</v>
      </c>
      <c r="J224" s="28" t="s">
        <v>53</v>
      </c>
      <c r="K224" s="8"/>
    </row>
    <row r="225" ht="14.25" spans="1:11">
      <c r="A225" s="3">
        <v>224</v>
      </c>
      <c r="B225" s="3" t="s">
        <v>2137</v>
      </c>
      <c r="C225" s="3" t="s">
        <v>1773</v>
      </c>
      <c r="D225" s="5" t="s">
        <v>1967</v>
      </c>
      <c r="E225" s="6" t="s">
        <v>127</v>
      </c>
      <c r="F225" s="7">
        <v>22</v>
      </c>
      <c r="G225" s="7"/>
      <c r="H225" s="3"/>
      <c r="I225" s="3" t="s">
        <v>59</v>
      </c>
      <c r="J225" s="28" t="s">
        <v>76</v>
      </c>
      <c r="K225" s="5"/>
    </row>
    <row r="226" ht="14.25" spans="1:11">
      <c r="A226" s="3">
        <v>225</v>
      </c>
      <c r="B226" s="3" t="s">
        <v>2138</v>
      </c>
      <c r="C226" s="3" t="s">
        <v>1773</v>
      </c>
      <c r="D226" s="5" t="s">
        <v>1967</v>
      </c>
      <c r="E226" s="6" t="s">
        <v>127</v>
      </c>
      <c r="F226" s="7">
        <v>12</v>
      </c>
      <c r="G226" s="7"/>
      <c r="H226" s="3"/>
      <c r="I226" s="3" t="s">
        <v>59</v>
      </c>
      <c r="J226" s="28" t="s">
        <v>76</v>
      </c>
      <c r="K226" s="5"/>
    </row>
    <row r="227" ht="14.25" spans="1:11">
      <c r="A227" s="3">
        <v>226</v>
      </c>
      <c r="B227" s="3" t="s">
        <v>2139</v>
      </c>
      <c r="C227" s="3" t="s">
        <v>1773</v>
      </c>
      <c r="D227" s="5" t="s">
        <v>1967</v>
      </c>
      <c r="E227" s="6" t="s">
        <v>127</v>
      </c>
      <c r="F227" s="7">
        <v>7</v>
      </c>
      <c r="G227" s="7"/>
      <c r="H227" s="3"/>
      <c r="I227" s="3" t="s">
        <v>59</v>
      </c>
      <c r="J227" s="28" t="s">
        <v>76</v>
      </c>
      <c r="K227" s="5"/>
    </row>
    <row r="228" ht="14.25" spans="1:11">
      <c r="A228" s="3">
        <v>227</v>
      </c>
      <c r="B228" s="3" t="s">
        <v>2140</v>
      </c>
      <c r="C228" s="3" t="s">
        <v>1773</v>
      </c>
      <c r="D228" s="5" t="s">
        <v>2050</v>
      </c>
      <c r="E228" s="6" t="s">
        <v>127</v>
      </c>
      <c r="F228" s="7">
        <v>1</v>
      </c>
      <c r="G228" s="7"/>
      <c r="H228" s="3"/>
      <c r="I228" s="3" t="s">
        <v>38</v>
      </c>
      <c r="J228" s="28" t="s">
        <v>1578</v>
      </c>
      <c r="K228" s="5"/>
    </row>
    <row r="229" ht="14.25" spans="1:11">
      <c r="A229" s="3">
        <v>228</v>
      </c>
      <c r="B229" s="3" t="s">
        <v>2141</v>
      </c>
      <c r="C229" s="3" t="s">
        <v>1773</v>
      </c>
      <c r="D229" s="5" t="s">
        <v>1967</v>
      </c>
      <c r="E229" s="6" t="s">
        <v>127</v>
      </c>
      <c r="F229" s="7">
        <v>18</v>
      </c>
      <c r="G229" s="7"/>
      <c r="H229" s="3"/>
      <c r="I229" s="3" t="s">
        <v>59</v>
      </c>
      <c r="J229" s="28" t="s">
        <v>76</v>
      </c>
      <c r="K229" s="5"/>
    </row>
    <row r="230" ht="14.25" spans="1:11">
      <c r="A230" s="3">
        <v>229</v>
      </c>
      <c r="B230" s="3" t="s">
        <v>2142</v>
      </c>
      <c r="C230" s="3" t="s">
        <v>1773</v>
      </c>
      <c r="D230" s="5" t="s">
        <v>1967</v>
      </c>
      <c r="E230" s="6" t="s">
        <v>127</v>
      </c>
      <c r="F230" s="7">
        <v>2</v>
      </c>
      <c r="G230" s="7"/>
      <c r="H230" s="3"/>
      <c r="I230" s="3" t="s">
        <v>59</v>
      </c>
      <c r="J230" s="3"/>
      <c r="K230" s="5"/>
    </row>
    <row r="231" ht="14.25" spans="1:11">
      <c r="A231" s="3">
        <v>230</v>
      </c>
      <c r="B231" s="32" t="s">
        <v>2143</v>
      </c>
      <c r="C231" s="32" t="s">
        <v>1773</v>
      </c>
      <c r="D231" s="32" t="s">
        <v>2144</v>
      </c>
      <c r="E231" s="32" t="s">
        <v>103</v>
      </c>
      <c r="F231" s="33">
        <v>1</v>
      </c>
      <c r="G231" s="32"/>
      <c r="H231" s="3"/>
      <c r="I231" s="32" t="s">
        <v>75</v>
      </c>
      <c r="J231" s="29" t="s">
        <v>53</v>
      </c>
      <c r="K231" s="32"/>
    </row>
    <row r="232" ht="14.25" spans="1:11">
      <c r="A232" s="3">
        <v>231</v>
      </c>
      <c r="B232" s="3" t="s">
        <v>2145</v>
      </c>
      <c r="C232" s="3" t="s">
        <v>1773</v>
      </c>
      <c r="D232" s="5" t="s">
        <v>1823</v>
      </c>
      <c r="E232" s="6" t="s">
        <v>127</v>
      </c>
      <c r="F232" s="7">
        <v>6</v>
      </c>
      <c r="G232" s="7"/>
      <c r="H232" s="3"/>
      <c r="I232" s="3" t="s">
        <v>68</v>
      </c>
      <c r="J232" s="28" t="s">
        <v>17</v>
      </c>
      <c r="K232" s="5"/>
    </row>
    <row r="233" ht="14.25" spans="1:11">
      <c r="A233" s="3">
        <v>232</v>
      </c>
      <c r="B233" s="3" t="s">
        <v>2146</v>
      </c>
      <c r="C233" s="3" t="s">
        <v>1773</v>
      </c>
      <c r="D233" s="5" t="s">
        <v>2147</v>
      </c>
      <c r="E233" s="6" t="s">
        <v>127</v>
      </c>
      <c r="F233" s="7">
        <v>3</v>
      </c>
      <c r="G233" s="7"/>
      <c r="H233" s="3"/>
      <c r="I233" s="3" t="s">
        <v>38</v>
      </c>
      <c r="J233" s="28" t="s">
        <v>28</v>
      </c>
      <c r="K233" s="5"/>
    </row>
    <row r="234" ht="14.25" spans="1:11">
      <c r="A234" s="3">
        <v>233</v>
      </c>
      <c r="B234" s="3" t="s">
        <v>2146</v>
      </c>
      <c r="C234" s="3" t="s">
        <v>1773</v>
      </c>
      <c r="D234" s="5" t="s">
        <v>2148</v>
      </c>
      <c r="E234" s="6" t="s">
        <v>127</v>
      </c>
      <c r="F234" s="7">
        <v>3</v>
      </c>
      <c r="G234" s="7"/>
      <c r="H234" s="3"/>
      <c r="I234" s="3" t="s">
        <v>59</v>
      </c>
      <c r="J234" s="28" t="s">
        <v>43</v>
      </c>
      <c r="K234" s="5"/>
    </row>
    <row r="235" ht="14.25" spans="1:11">
      <c r="A235" s="3">
        <v>234</v>
      </c>
      <c r="B235" s="3" t="s">
        <v>2149</v>
      </c>
      <c r="C235" s="3" t="s">
        <v>1773</v>
      </c>
      <c r="D235" s="5" t="s">
        <v>2150</v>
      </c>
      <c r="E235" s="6" t="s">
        <v>127</v>
      </c>
      <c r="F235" s="7">
        <v>2</v>
      </c>
      <c r="G235" s="7"/>
      <c r="H235" s="3"/>
      <c r="I235" s="3" t="s">
        <v>38</v>
      </c>
      <c r="J235" s="28" t="s">
        <v>28</v>
      </c>
      <c r="K235" s="5"/>
    </row>
    <row r="236" ht="14.25" spans="1:11">
      <c r="A236" s="3">
        <v>235</v>
      </c>
      <c r="B236" s="3" t="s">
        <v>2151</v>
      </c>
      <c r="C236" s="3" t="s">
        <v>1773</v>
      </c>
      <c r="D236" s="5" t="s">
        <v>2066</v>
      </c>
      <c r="E236" s="6" t="s">
        <v>392</v>
      </c>
      <c r="F236" s="7">
        <v>15</v>
      </c>
      <c r="G236" s="7"/>
      <c r="H236" s="3"/>
      <c r="I236" s="3" t="s">
        <v>104</v>
      </c>
      <c r="J236" s="28" t="s">
        <v>53</v>
      </c>
      <c r="K236" s="5"/>
    </row>
    <row r="237" ht="14.25" spans="1:11">
      <c r="A237" s="3">
        <v>236</v>
      </c>
      <c r="B237" s="3" t="s">
        <v>2152</v>
      </c>
      <c r="C237" s="3" t="s">
        <v>1773</v>
      </c>
      <c r="D237" s="5" t="s">
        <v>2153</v>
      </c>
      <c r="E237" s="6" t="s">
        <v>127</v>
      </c>
      <c r="F237" s="7">
        <v>2</v>
      </c>
      <c r="G237" s="7"/>
      <c r="H237" s="3"/>
      <c r="I237" s="3" t="s">
        <v>38</v>
      </c>
      <c r="J237" s="28" t="s">
        <v>689</v>
      </c>
      <c r="K237" s="5"/>
    </row>
    <row r="238" ht="14.25" spans="1:11">
      <c r="A238" s="3">
        <v>237</v>
      </c>
      <c r="B238" s="3" t="s">
        <v>2154</v>
      </c>
      <c r="C238" s="3" t="s">
        <v>1773</v>
      </c>
      <c r="D238" s="5" t="s">
        <v>2155</v>
      </c>
      <c r="E238" s="6" t="s">
        <v>127</v>
      </c>
      <c r="F238" s="7">
        <v>5</v>
      </c>
      <c r="G238" s="7"/>
      <c r="H238" s="3"/>
      <c r="I238" s="3" t="s">
        <v>38</v>
      </c>
      <c r="J238" s="28" t="s">
        <v>689</v>
      </c>
      <c r="K238" s="5"/>
    </row>
    <row r="239" ht="42.75" spans="1:11">
      <c r="A239" s="3">
        <v>238</v>
      </c>
      <c r="B239" s="3" t="s">
        <v>2156</v>
      </c>
      <c r="C239" s="3" t="s">
        <v>1773</v>
      </c>
      <c r="D239" s="5" t="s">
        <v>1967</v>
      </c>
      <c r="E239" s="6" t="s">
        <v>127</v>
      </c>
      <c r="F239" s="7">
        <v>3</v>
      </c>
      <c r="G239" s="7"/>
      <c r="H239" s="3"/>
      <c r="I239" s="3" t="s">
        <v>59</v>
      </c>
      <c r="J239" s="28" t="s">
        <v>43</v>
      </c>
      <c r="K239" s="5" t="s">
        <v>1803</v>
      </c>
    </row>
    <row r="240" ht="14.25" spans="1:11">
      <c r="A240" s="3">
        <v>239</v>
      </c>
      <c r="B240" s="5" t="s">
        <v>2156</v>
      </c>
      <c r="C240" s="5" t="s">
        <v>1773</v>
      </c>
      <c r="D240" s="5" t="s">
        <v>2157</v>
      </c>
      <c r="E240" s="5" t="s">
        <v>127</v>
      </c>
      <c r="F240" s="5">
        <v>1</v>
      </c>
      <c r="G240" s="8"/>
      <c r="H240" s="3"/>
      <c r="I240" s="5" t="s">
        <v>148</v>
      </c>
      <c r="J240" s="29" t="s">
        <v>53</v>
      </c>
      <c r="K240" s="8"/>
    </row>
    <row r="241" ht="14.25" spans="1:11">
      <c r="A241" s="3">
        <v>240</v>
      </c>
      <c r="B241" s="5" t="s">
        <v>2156</v>
      </c>
      <c r="C241" s="5" t="s">
        <v>1773</v>
      </c>
      <c r="D241" s="5" t="s">
        <v>2158</v>
      </c>
      <c r="E241" s="5" t="s">
        <v>103</v>
      </c>
      <c r="F241" s="5">
        <v>1</v>
      </c>
      <c r="G241" s="8"/>
      <c r="H241" s="3"/>
      <c r="I241" s="5" t="s">
        <v>148</v>
      </c>
      <c r="J241" s="29" t="s">
        <v>53</v>
      </c>
      <c r="K241" s="8"/>
    </row>
    <row r="242" ht="14.25" spans="1:11">
      <c r="A242" s="3">
        <v>241</v>
      </c>
      <c r="B242" s="15" t="s">
        <v>2156</v>
      </c>
      <c r="C242" s="15" t="s">
        <v>1773</v>
      </c>
      <c r="D242" s="15" t="s">
        <v>2022</v>
      </c>
      <c r="E242" s="13" t="s">
        <v>127</v>
      </c>
      <c r="F242" s="13">
        <v>1</v>
      </c>
      <c r="G242" s="15"/>
      <c r="H242" s="3"/>
      <c r="I242" s="15" t="s">
        <v>75</v>
      </c>
      <c r="J242" s="30" t="s">
        <v>25</v>
      </c>
      <c r="K242" s="15" t="s">
        <v>1893</v>
      </c>
    </row>
    <row r="243" ht="14.25" spans="1:11">
      <c r="A243" s="3">
        <v>242</v>
      </c>
      <c r="B243" s="3" t="s">
        <v>2159</v>
      </c>
      <c r="C243" s="3" t="s">
        <v>1773</v>
      </c>
      <c r="D243" s="5" t="s">
        <v>2160</v>
      </c>
      <c r="E243" s="6" t="s">
        <v>127</v>
      </c>
      <c r="F243" s="7">
        <v>3</v>
      </c>
      <c r="G243" s="7"/>
      <c r="H243" s="3"/>
      <c r="I243" s="3" t="s">
        <v>38</v>
      </c>
      <c r="J243" s="28" t="s">
        <v>189</v>
      </c>
      <c r="K243" s="5"/>
    </row>
    <row r="244" ht="14.25" spans="1:11">
      <c r="A244" s="3">
        <v>243</v>
      </c>
      <c r="B244" s="3" t="s">
        <v>2161</v>
      </c>
      <c r="C244" s="3" t="s">
        <v>1773</v>
      </c>
      <c r="D244" s="5" t="s">
        <v>2162</v>
      </c>
      <c r="E244" s="6" t="s">
        <v>392</v>
      </c>
      <c r="F244" s="7">
        <v>5</v>
      </c>
      <c r="G244" s="7"/>
      <c r="H244" s="3"/>
      <c r="I244" s="3" t="s">
        <v>38</v>
      </c>
      <c r="J244" s="28" t="s">
        <v>35</v>
      </c>
      <c r="K244" s="5"/>
    </row>
    <row r="245" ht="14.25" spans="1:11">
      <c r="A245" s="3">
        <v>244</v>
      </c>
      <c r="B245" s="3" t="s">
        <v>2163</v>
      </c>
      <c r="C245" s="3" t="s">
        <v>1773</v>
      </c>
      <c r="D245" s="5" t="s">
        <v>2164</v>
      </c>
      <c r="E245" s="6" t="s">
        <v>127</v>
      </c>
      <c r="F245" s="7">
        <v>1</v>
      </c>
      <c r="G245" s="7"/>
      <c r="H245" s="3"/>
      <c r="I245" s="3" t="s">
        <v>38</v>
      </c>
      <c r="J245" s="28" t="s">
        <v>189</v>
      </c>
      <c r="K245" s="5"/>
    </row>
    <row r="246" ht="14.25" spans="1:11">
      <c r="A246" s="3">
        <v>245</v>
      </c>
      <c r="B246" s="5" t="s">
        <v>2165</v>
      </c>
      <c r="C246" s="5" t="s">
        <v>1773</v>
      </c>
      <c r="D246" s="5" t="s">
        <v>2166</v>
      </c>
      <c r="E246" s="5" t="s">
        <v>127</v>
      </c>
      <c r="F246" s="5">
        <v>1</v>
      </c>
      <c r="G246" s="8"/>
      <c r="H246" s="3"/>
      <c r="I246" s="5" t="s">
        <v>148</v>
      </c>
      <c r="J246" s="29" t="s">
        <v>53</v>
      </c>
      <c r="K246" s="8"/>
    </row>
    <row r="247" ht="14.25" spans="1:11">
      <c r="A247" s="3">
        <v>246</v>
      </c>
      <c r="B247" s="15" t="s">
        <v>2167</v>
      </c>
      <c r="C247" s="15" t="s">
        <v>1773</v>
      </c>
      <c r="D247" s="15" t="s">
        <v>2168</v>
      </c>
      <c r="E247" s="15" t="s">
        <v>103</v>
      </c>
      <c r="F247" s="13">
        <v>40</v>
      </c>
      <c r="G247" s="15"/>
      <c r="H247" s="3"/>
      <c r="I247" s="15" t="s">
        <v>75</v>
      </c>
      <c r="J247" s="30" t="s">
        <v>35</v>
      </c>
      <c r="K247" s="15" t="s">
        <v>1961</v>
      </c>
    </row>
    <row r="248" ht="14.25" spans="1:11">
      <c r="A248" s="3">
        <v>247</v>
      </c>
      <c r="B248" s="3" t="s">
        <v>2169</v>
      </c>
      <c r="C248" s="3" t="s">
        <v>1773</v>
      </c>
      <c r="D248" s="5" t="s">
        <v>2170</v>
      </c>
      <c r="E248" s="6" t="s">
        <v>392</v>
      </c>
      <c r="F248" s="7">
        <v>4</v>
      </c>
      <c r="G248" s="7"/>
      <c r="H248" s="3"/>
      <c r="I248" s="3" t="s">
        <v>104</v>
      </c>
      <c r="J248" s="28" t="s">
        <v>53</v>
      </c>
      <c r="K248" s="5"/>
    </row>
    <row r="249" ht="14.25" spans="1:11">
      <c r="A249" s="3">
        <v>248</v>
      </c>
      <c r="B249" s="3" t="s">
        <v>2171</v>
      </c>
      <c r="C249" s="3" t="s">
        <v>1773</v>
      </c>
      <c r="D249" s="5" t="s">
        <v>2172</v>
      </c>
      <c r="E249" s="6" t="s">
        <v>127</v>
      </c>
      <c r="F249" s="7">
        <v>98</v>
      </c>
      <c r="G249" s="7"/>
      <c r="H249" s="3"/>
      <c r="I249" s="3" t="s">
        <v>104</v>
      </c>
      <c r="J249" s="28" t="s">
        <v>53</v>
      </c>
      <c r="K249" s="5"/>
    </row>
    <row r="250" ht="28.5" spans="1:11">
      <c r="A250" s="3">
        <v>249</v>
      </c>
      <c r="B250" s="3" t="s">
        <v>2173</v>
      </c>
      <c r="C250" s="3" t="s">
        <v>1773</v>
      </c>
      <c r="D250" s="5" t="s">
        <v>2174</v>
      </c>
      <c r="E250" s="6" t="s">
        <v>103</v>
      </c>
      <c r="F250" s="7">
        <v>1</v>
      </c>
      <c r="G250" s="7"/>
      <c r="H250" s="3"/>
      <c r="I250" s="3" t="s">
        <v>52</v>
      </c>
      <c r="J250" s="28" t="s">
        <v>53</v>
      </c>
      <c r="K250" s="5" t="s">
        <v>1852</v>
      </c>
    </row>
    <row r="251" ht="14.25" spans="1:11">
      <c r="A251" s="3">
        <v>250</v>
      </c>
      <c r="B251" s="9" t="s">
        <v>2175</v>
      </c>
      <c r="C251" s="9" t="s">
        <v>1773</v>
      </c>
      <c r="D251" s="9" t="s">
        <v>2176</v>
      </c>
      <c r="E251" s="9" t="s">
        <v>127</v>
      </c>
      <c r="F251" s="9">
        <v>1</v>
      </c>
      <c r="G251" s="8"/>
      <c r="H251" s="3"/>
      <c r="I251" s="5" t="s">
        <v>148</v>
      </c>
      <c r="J251" s="29" t="s">
        <v>53</v>
      </c>
      <c r="K251" s="8"/>
    </row>
    <row r="252" ht="14.25" spans="1:11">
      <c r="A252" s="3">
        <v>251</v>
      </c>
      <c r="B252" s="23" t="s">
        <v>2177</v>
      </c>
      <c r="C252" s="5" t="s">
        <v>1773</v>
      </c>
      <c r="D252" s="23" t="s">
        <v>2178</v>
      </c>
      <c r="E252" s="24" t="s">
        <v>127</v>
      </c>
      <c r="F252" s="23">
        <v>1</v>
      </c>
      <c r="G252" s="8"/>
      <c r="H252" s="3"/>
      <c r="I252" s="5" t="s">
        <v>148</v>
      </c>
      <c r="J252" s="29" t="s">
        <v>53</v>
      </c>
      <c r="K252" s="8"/>
    </row>
    <row r="253" ht="14.25" spans="1:11">
      <c r="A253" s="3">
        <v>252</v>
      </c>
      <c r="B253" s="3" t="s">
        <v>2179</v>
      </c>
      <c r="C253" s="3" t="s">
        <v>1773</v>
      </c>
      <c r="D253" s="5" t="s">
        <v>2180</v>
      </c>
      <c r="E253" s="6" t="s">
        <v>127</v>
      </c>
      <c r="F253" s="7">
        <v>2</v>
      </c>
      <c r="G253" s="7"/>
      <c r="H253" s="3"/>
      <c r="I253" s="3" t="s">
        <v>59</v>
      </c>
      <c r="J253" s="28" t="s">
        <v>43</v>
      </c>
      <c r="K253" s="5"/>
    </row>
    <row r="254" ht="14.25" spans="1:11">
      <c r="A254" s="3">
        <v>253</v>
      </c>
      <c r="B254" s="3" t="s">
        <v>2181</v>
      </c>
      <c r="C254" s="3" t="s">
        <v>1773</v>
      </c>
      <c r="D254" s="5" t="s">
        <v>2182</v>
      </c>
      <c r="E254" s="6" t="s">
        <v>127</v>
      </c>
      <c r="F254" s="7">
        <v>1</v>
      </c>
      <c r="G254" s="7"/>
      <c r="H254" s="3"/>
      <c r="I254" s="3" t="s">
        <v>59</v>
      </c>
      <c r="J254" s="28" t="s">
        <v>43</v>
      </c>
      <c r="K254" s="5"/>
    </row>
    <row r="255" ht="14.25" spans="1:11">
      <c r="A255" s="3">
        <v>254</v>
      </c>
      <c r="B255" s="15" t="s">
        <v>2183</v>
      </c>
      <c r="C255" s="15" t="s">
        <v>1773</v>
      </c>
      <c r="D255" s="15" t="s">
        <v>2184</v>
      </c>
      <c r="E255" s="15" t="s">
        <v>127</v>
      </c>
      <c r="F255" s="13">
        <v>4</v>
      </c>
      <c r="G255" s="15"/>
      <c r="H255" s="3"/>
      <c r="I255" s="15" t="s">
        <v>75</v>
      </c>
      <c r="J255" s="30" t="s">
        <v>43</v>
      </c>
      <c r="K255" s="15" t="s">
        <v>1961</v>
      </c>
    </row>
    <row r="256" ht="14.25" spans="1:11">
      <c r="A256" s="3">
        <v>255</v>
      </c>
      <c r="B256" s="3" t="s">
        <v>2185</v>
      </c>
      <c r="C256" s="3" t="s">
        <v>1773</v>
      </c>
      <c r="D256" s="5" t="s">
        <v>2186</v>
      </c>
      <c r="E256" s="6" t="s">
        <v>127</v>
      </c>
      <c r="F256" s="7">
        <v>17</v>
      </c>
      <c r="G256" s="7"/>
      <c r="H256" s="3"/>
      <c r="I256" s="3" t="s">
        <v>38</v>
      </c>
      <c r="J256" s="28" t="s">
        <v>35</v>
      </c>
      <c r="K256" s="5"/>
    </row>
    <row r="257" ht="14.25" spans="1:11">
      <c r="A257" s="3">
        <v>256</v>
      </c>
      <c r="B257" s="5" t="s">
        <v>2185</v>
      </c>
      <c r="C257" s="5" t="s">
        <v>1773</v>
      </c>
      <c r="D257" s="5" t="s">
        <v>1872</v>
      </c>
      <c r="E257" s="5" t="s">
        <v>127</v>
      </c>
      <c r="F257" s="5">
        <v>1</v>
      </c>
      <c r="G257" s="8"/>
      <c r="H257" s="3"/>
      <c r="I257" s="5" t="s">
        <v>148</v>
      </c>
      <c r="J257" s="29" t="s">
        <v>53</v>
      </c>
      <c r="K257" s="8"/>
    </row>
    <row r="258" ht="14.25" spans="1:11">
      <c r="A258" s="3">
        <v>257</v>
      </c>
      <c r="B258" s="3" t="s">
        <v>2187</v>
      </c>
      <c r="C258" s="3" t="s">
        <v>1773</v>
      </c>
      <c r="D258" s="5" t="s">
        <v>2050</v>
      </c>
      <c r="E258" s="6" t="s">
        <v>127</v>
      </c>
      <c r="F258" s="7">
        <v>2</v>
      </c>
      <c r="G258" s="7"/>
      <c r="H258" s="3"/>
      <c r="I258" s="3" t="s">
        <v>52</v>
      </c>
      <c r="J258" s="28" t="s">
        <v>53</v>
      </c>
      <c r="K258" s="5"/>
    </row>
    <row r="259" ht="14.25" spans="1:11">
      <c r="A259" s="3">
        <v>258</v>
      </c>
      <c r="B259" s="15" t="s">
        <v>2187</v>
      </c>
      <c r="C259" s="15" t="s">
        <v>1773</v>
      </c>
      <c r="D259" s="15" t="s">
        <v>2022</v>
      </c>
      <c r="E259" s="13" t="s">
        <v>127</v>
      </c>
      <c r="F259" s="13">
        <v>1</v>
      </c>
      <c r="G259" s="15"/>
      <c r="H259" s="3"/>
      <c r="I259" s="15" t="s">
        <v>75</v>
      </c>
      <c r="J259" s="30" t="s">
        <v>25</v>
      </c>
      <c r="K259" s="15" t="s">
        <v>1893</v>
      </c>
    </row>
    <row r="260" ht="14.25" spans="1:11">
      <c r="A260" s="3">
        <v>259</v>
      </c>
      <c r="B260" s="3" t="s">
        <v>2188</v>
      </c>
      <c r="C260" s="3" t="s">
        <v>1773</v>
      </c>
      <c r="D260" s="5" t="s">
        <v>2050</v>
      </c>
      <c r="E260" s="6" t="s">
        <v>127</v>
      </c>
      <c r="F260" s="7">
        <v>4</v>
      </c>
      <c r="G260" s="7"/>
      <c r="H260" s="3"/>
      <c r="I260" s="3" t="s">
        <v>38</v>
      </c>
      <c r="J260" s="28" t="s">
        <v>25</v>
      </c>
      <c r="K260" s="5"/>
    </row>
    <row r="261" ht="14.25" spans="1:11">
      <c r="A261" s="3">
        <v>260</v>
      </c>
      <c r="B261" s="3" t="s">
        <v>2188</v>
      </c>
      <c r="C261" s="3" t="s">
        <v>1773</v>
      </c>
      <c r="D261" s="5" t="s">
        <v>2050</v>
      </c>
      <c r="E261" s="6" t="s">
        <v>127</v>
      </c>
      <c r="F261" s="7">
        <v>1</v>
      </c>
      <c r="G261" s="7"/>
      <c r="H261" s="3"/>
      <c r="I261" s="3" t="s">
        <v>52</v>
      </c>
      <c r="J261" s="28" t="s">
        <v>53</v>
      </c>
      <c r="K261" s="5"/>
    </row>
    <row r="262" ht="42.75" spans="1:11">
      <c r="A262" s="3">
        <v>261</v>
      </c>
      <c r="B262" s="3" t="s">
        <v>2188</v>
      </c>
      <c r="C262" s="3" t="s">
        <v>1773</v>
      </c>
      <c r="D262" s="5" t="s">
        <v>1967</v>
      </c>
      <c r="E262" s="6" t="s">
        <v>127</v>
      </c>
      <c r="F262" s="7">
        <v>1</v>
      </c>
      <c r="G262" s="7"/>
      <c r="H262" s="3"/>
      <c r="I262" s="3" t="s">
        <v>59</v>
      </c>
      <c r="J262" s="28" t="s">
        <v>43</v>
      </c>
      <c r="K262" s="5" t="s">
        <v>1803</v>
      </c>
    </row>
    <row r="263" ht="14.25" spans="1:11">
      <c r="A263" s="3">
        <v>262</v>
      </c>
      <c r="B263" s="3" t="s">
        <v>2189</v>
      </c>
      <c r="C263" s="3" t="s">
        <v>1773</v>
      </c>
      <c r="D263" s="5" t="s">
        <v>2190</v>
      </c>
      <c r="E263" s="6" t="s">
        <v>127</v>
      </c>
      <c r="F263" s="7">
        <v>1</v>
      </c>
      <c r="G263" s="7"/>
      <c r="H263" s="3"/>
      <c r="I263" s="3" t="s">
        <v>38</v>
      </c>
      <c r="J263" s="28" t="s">
        <v>17</v>
      </c>
      <c r="K263" s="5"/>
    </row>
    <row r="264" ht="14.25" spans="1:11">
      <c r="A264" s="3">
        <v>263</v>
      </c>
      <c r="B264" s="3" t="s">
        <v>2191</v>
      </c>
      <c r="C264" s="3" t="s">
        <v>1773</v>
      </c>
      <c r="D264" s="5" t="s">
        <v>2050</v>
      </c>
      <c r="E264" s="6" t="s">
        <v>127</v>
      </c>
      <c r="F264" s="7">
        <v>2</v>
      </c>
      <c r="G264" s="7"/>
      <c r="H264" s="3"/>
      <c r="I264" s="3" t="s">
        <v>38</v>
      </c>
      <c r="J264" s="28" t="s">
        <v>25</v>
      </c>
      <c r="K264" s="5"/>
    </row>
    <row r="265" ht="42.75" spans="1:11">
      <c r="A265" s="3">
        <v>264</v>
      </c>
      <c r="B265" s="3" t="s">
        <v>2192</v>
      </c>
      <c r="C265" s="3" t="s">
        <v>1773</v>
      </c>
      <c r="D265" s="5" t="s">
        <v>1967</v>
      </c>
      <c r="E265" s="6" t="s">
        <v>127</v>
      </c>
      <c r="F265" s="7">
        <v>1</v>
      </c>
      <c r="G265" s="7"/>
      <c r="H265" s="3"/>
      <c r="I265" s="3" t="s">
        <v>59</v>
      </c>
      <c r="J265" s="28" t="s">
        <v>43</v>
      </c>
      <c r="K265" s="5" t="s">
        <v>1803</v>
      </c>
    </row>
    <row r="266" ht="42.75" spans="1:11">
      <c r="A266" s="3">
        <v>265</v>
      </c>
      <c r="B266" s="3" t="s">
        <v>2193</v>
      </c>
      <c r="C266" s="3" t="s">
        <v>1773</v>
      </c>
      <c r="D266" s="5" t="s">
        <v>1802</v>
      </c>
      <c r="E266" s="6" t="s">
        <v>127</v>
      </c>
      <c r="F266" s="7">
        <v>1</v>
      </c>
      <c r="G266" s="7"/>
      <c r="H266" s="3"/>
      <c r="I266" s="3" t="s">
        <v>59</v>
      </c>
      <c r="J266" s="28" t="s">
        <v>43</v>
      </c>
      <c r="K266" s="5" t="s">
        <v>1803</v>
      </c>
    </row>
    <row r="267" ht="14.25" spans="1:11">
      <c r="A267" s="3">
        <v>266</v>
      </c>
      <c r="B267" s="3" t="s">
        <v>2194</v>
      </c>
      <c r="C267" s="3" t="s">
        <v>1773</v>
      </c>
      <c r="D267" s="5" t="s">
        <v>201</v>
      </c>
      <c r="E267" s="6" t="s">
        <v>127</v>
      </c>
      <c r="F267" s="7">
        <v>1</v>
      </c>
      <c r="G267" s="7"/>
      <c r="H267" s="3"/>
      <c r="I267" s="3" t="s">
        <v>38</v>
      </c>
      <c r="J267" s="28" t="s">
        <v>35</v>
      </c>
      <c r="K267" s="5"/>
    </row>
    <row r="268" ht="14.25" spans="1:11">
      <c r="A268" s="3">
        <v>267</v>
      </c>
      <c r="B268" s="3" t="s">
        <v>2195</v>
      </c>
      <c r="C268" s="3" t="s">
        <v>1773</v>
      </c>
      <c r="D268" s="5" t="s">
        <v>1993</v>
      </c>
      <c r="E268" s="6" t="s">
        <v>127</v>
      </c>
      <c r="F268" s="7">
        <v>16</v>
      </c>
      <c r="G268" s="7"/>
      <c r="H268" s="3"/>
      <c r="I268" s="3" t="s">
        <v>68</v>
      </c>
      <c r="J268" s="28" t="s">
        <v>43</v>
      </c>
      <c r="K268" s="5"/>
    </row>
    <row r="269" ht="14.25" spans="1:11">
      <c r="A269" s="3">
        <v>268</v>
      </c>
      <c r="B269" s="3" t="s">
        <v>2196</v>
      </c>
      <c r="C269" s="3" t="s">
        <v>1773</v>
      </c>
      <c r="D269" s="5" t="s">
        <v>2014</v>
      </c>
      <c r="E269" s="6" t="s">
        <v>127</v>
      </c>
      <c r="F269" s="7">
        <v>2</v>
      </c>
      <c r="G269" s="7"/>
      <c r="H269" s="3"/>
      <c r="I269" s="3" t="s">
        <v>38</v>
      </c>
      <c r="J269" s="28" t="s">
        <v>25</v>
      </c>
      <c r="K269" s="5"/>
    </row>
    <row r="270" ht="14.25" spans="1:11">
      <c r="A270" s="3">
        <v>269</v>
      </c>
      <c r="B270" s="39" t="s">
        <v>2196</v>
      </c>
      <c r="C270" s="5" t="s">
        <v>1773</v>
      </c>
      <c r="D270" s="5" t="s">
        <v>1138</v>
      </c>
      <c r="E270" s="24" t="s">
        <v>127</v>
      </c>
      <c r="F270" s="53">
        <v>9</v>
      </c>
      <c r="G270" s="8"/>
      <c r="H270" s="3"/>
      <c r="I270" s="5" t="s">
        <v>148</v>
      </c>
      <c r="J270" s="29" t="s">
        <v>53</v>
      </c>
      <c r="K270" s="8"/>
    </row>
    <row r="271" ht="14.25" spans="1:11">
      <c r="A271" s="3">
        <v>270</v>
      </c>
      <c r="B271" s="15" t="s">
        <v>2196</v>
      </c>
      <c r="C271" s="15" t="s">
        <v>1773</v>
      </c>
      <c r="D271" s="15" t="s">
        <v>2197</v>
      </c>
      <c r="E271" s="15" t="s">
        <v>127</v>
      </c>
      <c r="F271" s="13">
        <v>1</v>
      </c>
      <c r="G271" s="15"/>
      <c r="H271" s="3"/>
      <c r="I271" s="15" t="s">
        <v>75</v>
      </c>
      <c r="J271" s="30" t="s">
        <v>76</v>
      </c>
      <c r="K271" s="15" t="s">
        <v>1961</v>
      </c>
    </row>
    <row r="272" ht="14.25" spans="1:11">
      <c r="A272" s="3">
        <v>271</v>
      </c>
      <c r="B272" s="3" t="s">
        <v>2198</v>
      </c>
      <c r="C272" s="3" t="s">
        <v>1773</v>
      </c>
      <c r="D272" s="5" t="s">
        <v>2199</v>
      </c>
      <c r="E272" s="6" t="s">
        <v>127</v>
      </c>
      <c r="F272" s="7">
        <v>2</v>
      </c>
      <c r="G272" s="7"/>
      <c r="H272" s="3"/>
      <c r="I272" s="3" t="s">
        <v>38</v>
      </c>
      <c r="J272" s="28" t="s">
        <v>25</v>
      </c>
      <c r="K272" s="5"/>
    </row>
    <row r="273" ht="14.25" spans="1:11">
      <c r="A273" s="3">
        <v>272</v>
      </c>
      <c r="B273" s="3" t="s">
        <v>2200</v>
      </c>
      <c r="C273" s="3" t="s">
        <v>1773</v>
      </c>
      <c r="D273" s="3" t="s">
        <v>1138</v>
      </c>
      <c r="E273" s="3" t="s">
        <v>116</v>
      </c>
      <c r="F273" s="3">
        <v>8</v>
      </c>
      <c r="G273" s="3"/>
      <c r="H273" s="3"/>
      <c r="I273" s="3" t="s">
        <v>24</v>
      </c>
      <c r="J273" s="28" t="s">
        <v>28</v>
      </c>
      <c r="K273" s="3"/>
    </row>
    <row r="274" ht="14.25" spans="1:11">
      <c r="A274" s="3">
        <v>273</v>
      </c>
      <c r="B274" s="3" t="s">
        <v>2200</v>
      </c>
      <c r="C274" s="3" t="s">
        <v>1773</v>
      </c>
      <c r="D274" s="5" t="s">
        <v>2050</v>
      </c>
      <c r="E274" s="6" t="s">
        <v>127</v>
      </c>
      <c r="F274" s="7">
        <v>2</v>
      </c>
      <c r="G274" s="7"/>
      <c r="H274" s="3"/>
      <c r="I274" s="3" t="s">
        <v>38</v>
      </c>
      <c r="J274" s="28" t="s">
        <v>25</v>
      </c>
      <c r="K274" s="5"/>
    </row>
    <row r="275" ht="16.5" spans="1:11">
      <c r="A275" s="3">
        <v>274</v>
      </c>
      <c r="B275" s="3" t="s">
        <v>2201</v>
      </c>
      <c r="C275" s="3" t="s">
        <v>1773</v>
      </c>
      <c r="D275" s="5" t="s">
        <v>2199</v>
      </c>
      <c r="E275" s="6" t="s">
        <v>127</v>
      </c>
      <c r="F275" s="7">
        <v>2</v>
      </c>
      <c r="G275" s="7"/>
      <c r="H275" s="3"/>
      <c r="I275" s="3" t="s">
        <v>38</v>
      </c>
      <c r="J275" s="28" t="s">
        <v>43</v>
      </c>
      <c r="K275" s="5"/>
    </row>
    <row r="276" ht="14.25" spans="1:11">
      <c r="A276" s="3">
        <v>275</v>
      </c>
      <c r="B276" s="3" t="s">
        <v>2202</v>
      </c>
      <c r="C276" s="3" t="s">
        <v>1773</v>
      </c>
      <c r="D276" s="5" t="s">
        <v>2050</v>
      </c>
      <c r="E276" s="6" t="s">
        <v>127</v>
      </c>
      <c r="F276" s="7">
        <v>1</v>
      </c>
      <c r="G276" s="7"/>
      <c r="H276" s="3"/>
      <c r="I276" s="3" t="s">
        <v>38</v>
      </c>
      <c r="J276" s="28" t="s">
        <v>43</v>
      </c>
      <c r="K276" s="5"/>
    </row>
    <row r="277" ht="42.75" spans="1:11">
      <c r="A277" s="3">
        <v>276</v>
      </c>
      <c r="B277" s="3" t="s">
        <v>2203</v>
      </c>
      <c r="C277" s="3" t="s">
        <v>1773</v>
      </c>
      <c r="D277" s="5" t="s">
        <v>1967</v>
      </c>
      <c r="E277" s="6" t="s">
        <v>127</v>
      </c>
      <c r="F277" s="7">
        <v>4</v>
      </c>
      <c r="G277" s="7"/>
      <c r="H277" s="3"/>
      <c r="I277" s="3" t="s">
        <v>59</v>
      </c>
      <c r="J277" s="28" t="s">
        <v>43</v>
      </c>
      <c r="K277" s="5" t="s">
        <v>1803</v>
      </c>
    </row>
    <row r="278" ht="16.5" spans="1:11">
      <c r="A278" s="3">
        <v>277</v>
      </c>
      <c r="B278" s="3" t="s">
        <v>2204</v>
      </c>
      <c r="C278" s="3" t="s">
        <v>1773</v>
      </c>
      <c r="D278" s="5" t="s">
        <v>2199</v>
      </c>
      <c r="E278" s="6" t="s">
        <v>127</v>
      </c>
      <c r="F278" s="7">
        <v>2</v>
      </c>
      <c r="G278" s="7"/>
      <c r="H278" s="3"/>
      <c r="I278" s="3" t="s">
        <v>38</v>
      </c>
      <c r="J278" s="28" t="s">
        <v>43</v>
      </c>
      <c r="K278" s="5"/>
    </row>
    <row r="279" ht="14.25" spans="1:11">
      <c r="A279" s="3">
        <v>278</v>
      </c>
      <c r="B279" s="3" t="s">
        <v>2205</v>
      </c>
      <c r="C279" s="3" t="s">
        <v>1773</v>
      </c>
      <c r="D279" s="5" t="s">
        <v>2206</v>
      </c>
      <c r="E279" s="6" t="s">
        <v>381</v>
      </c>
      <c r="F279" s="7">
        <v>5</v>
      </c>
      <c r="G279" s="7"/>
      <c r="H279" s="3"/>
      <c r="I279" s="3" t="s">
        <v>68</v>
      </c>
      <c r="J279" s="28" t="s">
        <v>43</v>
      </c>
      <c r="K279" s="5"/>
    </row>
    <row r="280" ht="14.25" spans="1:11">
      <c r="A280" s="3">
        <v>279</v>
      </c>
      <c r="B280" s="3" t="s">
        <v>2207</v>
      </c>
      <c r="C280" s="3" t="s">
        <v>1773</v>
      </c>
      <c r="D280" s="5" t="s">
        <v>2208</v>
      </c>
      <c r="E280" s="6" t="s">
        <v>127</v>
      </c>
      <c r="F280" s="7">
        <v>2</v>
      </c>
      <c r="G280" s="7"/>
      <c r="H280" s="3"/>
      <c r="I280" s="3" t="s">
        <v>52</v>
      </c>
      <c r="J280" s="28" t="s">
        <v>53</v>
      </c>
      <c r="K280" s="5" t="s">
        <v>1852</v>
      </c>
    </row>
    <row r="281" ht="28.5" spans="1:11">
      <c r="A281" s="3">
        <v>280</v>
      </c>
      <c r="B281" s="3" t="s">
        <v>2207</v>
      </c>
      <c r="C281" s="3" t="s">
        <v>1773</v>
      </c>
      <c r="D281" s="5" t="s">
        <v>2209</v>
      </c>
      <c r="E281" s="6" t="s">
        <v>381</v>
      </c>
      <c r="F281" s="7">
        <v>16</v>
      </c>
      <c r="G281" s="7"/>
      <c r="H281" s="3"/>
      <c r="I281" s="3" t="s">
        <v>59</v>
      </c>
      <c r="J281" s="28" t="s">
        <v>25</v>
      </c>
      <c r="K281" s="5"/>
    </row>
    <row r="282" ht="14.25" spans="1:11">
      <c r="A282" s="3">
        <v>281</v>
      </c>
      <c r="B282" s="5" t="s">
        <v>2207</v>
      </c>
      <c r="C282" s="5" t="s">
        <v>1773</v>
      </c>
      <c r="D282" s="5" t="s">
        <v>2210</v>
      </c>
      <c r="E282" s="5" t="s">
        <v>127</v>
      </c>
      <c r="F282" s="5">
        <v>1</v>
      </c>
      <c r="G282" s="8"/>
      <c r="H282" s="3"/>
      <c r="I282" s="5" t="s">
        <v>148</v>
      </c>
      <c r="J282" s="29" t="s">
        <v>53</v>
      </c>
      <c r="K282" s="8"/>
    </row>
    <row r="283" ht="28.5" spans="1:11">
      <c r="A283" s="3">
        <v>282</v>
      </c>
      <c r="B283" s="9" t="s">
        <v>2211</v>
      </c>
      <c r="C283" s="9" t="s">
        <v>1773</v>
      </c>
      <c r="D283" s="9" t="s">
        <v>2212</v>
      </c>
      <c r="E283" s="9" t="s">
        <v>127</v>
      </c>
      <c r="F283" s="9">
        <v>2</v>
      </c>
      <c r="G283" s="8"/>
      <c r="H283" s="3"/>
      <c r="I283" s="9" t="s">
        <v>148</v>
      </c>
      <c r="J283" s="30" t="s">
        <v>53</v>
      </c>
      <c r="K283" s="8"/>
    </row>
    <row r="284" ht="42.75" spans="1:11">
      <c r="A284" s="3">
        <v>283</v>
      </c>
      <c r="B284" s="3" t="s">
        <v>2213</v>
      </c>
      <c r="C284" s="3" t="s">
        <v>1773</v>
      </c>
      <c r="D284" s="5" t="s">
        <v>2214</v>
      </c>
      <c r="E284" s="6" t="s">
        <v>127</v>
      </c>
      <c r="F284" s="7">
        <v>2</v>
      </c>
      <c r="G284" s="7"/>
      <c r="H284" s="3"/>
      <c r="I284" s="3" t="s">
        <v>52</v>
      </c>
      <c r="J284" s="28" t="s">
        <v>53</v>
      </c>
      <c r="K284" s="5" t="s">
        <v>1852</v>
      </c>
    </row>
    <row r="285" ht="14.25" spans="1:11">
      <c r="A285" s="3">
        <v>284</v>
      </c>
      <c r="B285" s="3" t="s">
        <v>2215</v>
      </c>
      <c r="C285" s="3" t="s">
        <v>1773</v>
      </c>
      <c r="D285" s="5" t="s">
        <v>2216</v>
      </c>
      <c r="E285" s="6" t="s">
        <v>292</v>
      </c>
      <c r="F285" s="7">
        <v>1</v>
      </c>
      <c r="G285" s="7"/>
      <c r="H285" s="3"/>
      <c r="I285" s="3" t="s">
        <v>52</v>
      </c>
      <c r="J285" s="28" t="s">
        <v>53</v>
      </c>
      <c r="K285" s="5" t="s">
        <v>1852</v>
      </c>
    </row>
    <row r="286" ht="14.25" spans="1:11">
      <c r="A286" s="3">
        <v>285</v>
      </c>
      <c r="B286" s="3" t="s">
        <v>2217</v>
      </c>
      <c r="C286" s="3" t="s">
        <v>1773</v>
      </c>
      <c r="D286" s="5" t="s">
        <v>1949</v>
      </c>
      <c r="E286" s="6" t="s">
        <v>127</v>
      </c>
      <c r="F286" s="7">
        <v>2</v>
      </c>
      <c r="G286" s="7"/>
      <c r="H286" s="3"/>
      <c r="I286" s="3" t="s">
        <v>59</v>
      </c>
      <c r="J286" s="28" t="s">
        <v>43</v>
      </c>
      <c r="K286" s="5"/>
    </row>
    <row r="287" ht="14.25" spans="1:11">
      <c r="A287" s="3">
        <v>286</v>
      </c>
      <c r="B287" s="9" t="s">
        <v>2218</v>
      </c>
      <c r="C287" s="9" t="s">
        <v>1773</v>
      </c>
      <c r="D287" s="9" t="s">
        <v>865</v>
      </c>
      <c r="E287" s="9" t="s">
        <v>127</v>
      </c>
      <c r="F287" s="9">
        <v>12</v>
      </c>
      <c r="G287" s="9"/>
      <c r="H287" s="3"/>
      <c r="I287" s="3" t="s">
        <v>236</v>
      </c>
      <c r="J287" s="30" t="s">
        <v>25</v>
      </c>
      <c r="K287" s="4"/>
    </row>
    <row r="288" ht="14.25" spans="1:11">
      <c r="A288" s="3">
        <v>287</v>
      </c>
      <c r="B288" s="3" t="s">
        <v>2219</v>
      </c>
      <c r="C288" s="3" t="s">
        <v>1773</v>
      </c>
      <c r="D288" s="5" t="s">
        <v>2220</v>
      </c>
      <c r="E288" s="6" t="s">
        <v>127</v>
      </c>
      <c r="F288" s="7">
        <v>20</v>
      </c>
      <c r="G288" s="7"/>
      <c r="H288" s="3"/>
      <c r="I288" s="3" t="s">
        <v>38</v>
      </c>
      <c r="J288" s="28" t="s">
        <v>17</v>
      </c>
      <c r="K288" s="5"/>
    </row>
    <row r="289" ht="28.5" spans="1:11">
      <c r="A289" s="3">
        <v>288</v>
      </c>
      <c r="B289" s="3" t="s">
        <v>2221</v>
      </c>
      <c r="C289" s="3" t="s">
        <v>1773</v>
      </c>
      <c r="D289" s="5" t="s">
        <v>2222</v>
      </c>
      <c r="E289" s="6" t="s">
        <v>381</v>
      </c>
      <c r="F289" s="7">
        <v>2</v>
      </c>
      <c r="G289" s="7"/>
      <c r="H289" s="3"/>
      <c r="I289" s="3" t="s">
        <v>59</v>
      </c>
      <c r="J289" s="28" t="s">
        <v>35</v>
      </c>
      <c r="K289" s="5"/>
    </row>
    <row r="290" ht="28.5" spans="1:11">
      <c r="A290" s="3">
        <v>289</v>
      </c>
      <c r="B290" s="5" t="s">
        <v>2223</v>
      </c>
      <c r="C290" s="5" t="s">
        <v>1773</v>
      </c>
      <c r="D290" s="5" t="s">
        <v>2224</v>
      </c>
      <c r="E290" s="5" t="s">
        <v>127</v>
      </c>
      <c r="F290" s="5">
        <v>1</v>
      </c>
      <c r="G290" s="8"/>
      <c r="H290" s="3"/>
      <c r="I290" s="5" t="s">
        <v>148</v>
      </c>
      <c r="J290" s="29" t="s">
        <v>53</v>
      </c>
      <c r="K290" s="5"/>
    </row>
    <row r="291" ht="14.25" spans="1:11">
      <c r="A291" s="3">
        <v>290</v>
      </c>
      <c r="B291" s="3" t="s">
        <v>2225</v>
      </c>
      <c r="C291" s="3" t="s">
        <v>1773</v>
      </c>
      <c r="D291" s="3" t="s">
        <v>2226</v>
      </c>
      <c r="E291" s="3" t="s">
        <v>127</v>
      </c>
      <c r="F291" s="3">
        <v>1</v>
      </c>
      <c r="G291" s="8"/>
      <c r="H291" s="3"/>
      <c r="I291" s="5" t="s">
        <v>148</v>
      </c>
      <c r="J291" s="28" t="s">
        <v>53</v>
      </c>
      <c r="K291" s="8"/>
    </row>
    <row r="292" ht="14.25" spans="1:11">
      <c r="A292" s="3">
        <v>291</v>
      </c>
      <c r="B292" s="15" t="s">
        <v>2225</v>
      </c>
      <c r="C292" s="15" t="s">
        <v>1773</v>
      </c>
      <c r="D292" s="15" t="s">
        <v>2022</v>
      </c>
      <c r="E292" s="13" t="s">
        <v>127</v>
      </c>
      <c r="F292" s="13">
        <v>2</v>
      </c>
      <c r="G292" s="15"/>
      <c r="H292" s="3"/>
      <c r="I292" s="15" t="s">
        <v>75</v>
      </c>
      <c r="J292" s="30" t="s">
        <v>25</v>
      </c>
      <c r="K292" s="15" t="s">
        <v>1893</v>
      </c>
    </row>
    <row r="293" ht="42.75" spans="1:11">
      <c r="A293" s="3">
        <v>292</v>
      </c>
      <c r="B293" s="3" t="s">
        <v>2227</v>
      </c>
      <c r="C293" s="3" t="s">
        <v>1773</v>
      </c>
      <c r="D293" s="5" t="s">
        <v>1967</v>
      </c>
      <c r="E293" s="6" t="s">
        <v>127</v>
      </c>
      <c r="F293" s="7">
        <v>1</v>
      </c>
      <c r="G293" s="7"/>
      <c r="H293" s="3"/>
      <c r="I293" s="3" t="s">
        <v>59</v>
      </c>
      <c r="J293" s="28" t="s">
        <v>76</v>
      </c>
      <c r="K293" s="5" t="s">
        <v>1803</v>
      </c>
    </row>
    <row r="294" ht="14.25" spans="1:11">
      <c r="A294" s="3">
        <v>293</v>
      </c>
      <c r="B294" s="3" t="s">
        <v>2228</v>
      </c>
      <c r="C294" s="3" t="s">
        <v>1773</v>
      </c>
      <c r="D294" s="5" t="s">
        <v>1958</v>
      </c>
      <c r="E294" s="6" t="s">
        <v>127</v>
      </c>
      <c r="F294" s="7">
        <v>1</v>
      </c>
      <c r="G294" s="7"/>
      <c r="H294" s="3"/>
      <c r="I294" s="3" t="s">
        <v>52</v>
      </c>
      <c r="J294" s="28" t="s">
        <v>53</v>
      </c>
      <c r="K294" s="5"/>
    </row>
    <row r="295" ht="14.25" spans="1:11">
      <c r="A295" s="3">
        <v>294</v>
      </c>
      <c r="B295" s="3" t="s">
        <v>2229</v>
      </c>
      <c r="C295" s="3" t="s">
        <v>1773</v>
      </c>
      <c r="D295" s="5" t="s">
        <v>2050</v>
      </c>
      <c r="E295" s="6" t="s">
        <v>127</v>
      </c>
      <c r="F295" s="7">
        <v>3</v>
      </c>
      <c r="G295" s="7"/>
      <c r="H295" s="3"/>
      <c r="I295" s="3" t="s">
        <v>52</v>
      </c>
      <c r="J295" s="28" t="s">
        <v>53</v>
      </c>
      <c r="K295" s="5"/>
    </row>
    <row r="296" ht="14.25" spans="1:11">
      <c r="A296" s="3">
        <v>295</v>
      </c>
      <c r="B296" s="3" t="s">
        <v>2230</v>
      </c>
      <c r="C296" s="3" t="s">
        <v>1773</v>
      </c>
      <c r="D296" s="5" t="s">
        <v>1954</v>
      </c>
      <c r="E296" s="6" t="s">
        <v>127</v>
      </c>
      <c r="F296" s="7">
        <v>13</v>
      </c>
      <c r="G296" s="7"/>
      <c r="H296" s="3"/>
      <c r="I296" s="3" t="s">
        <v>38</v>
      </c>
      <c r="J296" s="28" t="s">
        <v>17</v>
      </c>
      <c r="K296" s="5"/>
    </row>
    <row r="297" ht="14.25" spans="1:11">
      <c r="A297" s="3">
        <v>296</v>
      </c>
      <c r="B297" s="3" t="s">
        <v>2230</v>
      </c>
      <c r="C297" s="3" t="s">
        <v>1773</v>
      </c>
      <c r="D297" s="5" t="s">
        <v>2050</v>
      </c>
      <c r="E297" s="6" t="s">
        <v>127</v>
      </c>
      <c r="F297" s="7">
        <v>10</v>
      </c>
      <c r="G297" s="7"/>
      <c r="H297" s="3"/>
      <c r="I297" s="3" t="s">
        <v>52</v>
      </c>
      <c r="J297" s="28" t="s">
        <v>53</v>
      </c>
      <c r="K297" s="5"/>
    </row>
    <row r="298" ht="42.75" spans="1:11">
      <c r="A298" s="3">
        <v>297</v>
      </c>
      <c r="B298" s="3" t="s">
        <v>2230</v>
      </c>
      <c r="C298" s="3" t="s">
        <v>1773</v>
      </c>
      <c r="D298" s="5" t="s">
        <v>1967</v>
      </c>
      <c r="E298" s="6" t="s">
        <v>127</v>
      </c>
      <c r="F298" s="7">
        <v>2</v>
      </c>
      <c r="G298" s="7"/>
      <c r="H298" s="3"/>
      <c r="I298" s="3" t="s">
        <v>59</v>
      </c>
      <c r="J298" s="28" t="s">
        <v>43</v>
      </c>
      <c r="K298" s="5" t="s">
        <v>1803</v>
      </c>
    </row>
    <row r="299" ht="14.25" spans="1:11">
      <c r="A299" s="3">
        <v>298</v>
      </c>
      <c r="B299" s="15" t="s">
        <v>2230</v>
      </c>
      <c r="C299" s="15" t="s">
        <v>1773</v>
      </c>
      <c r="D299" s="15" t="s">
        <v>2022</v>
      </c>
      <c r="E299" s="13" t="s">
        <v>127</v>
      </c>
      <c r="F299" s="13">
        <v>1</v>
      </c>
      <c r="G299" s="15"/>
      <c r="H299" s="3"/>
      <c r="I299" s="15" t="s">
        <v>75</v>
      </c>
      <c r="J299" s="30" t="s">
        <v>25</v>
      </c>
      <c r="K299" s="15" t="s">
        <v>1893</v>
      </c>
    </row>
    <row r="300" ht="14.25" spans="1:11">
      <c r="A300" s="3">
        <v>299</v>
      </c>
      <c r="B300" s="3" t="s">
        <v>2231</v>
      </c>
      <c r="C300" s="3" t="s">
        <v>1773</v>
      </c>
      <c r="D300" s="5" t="s">
        <v>2172</v>
      </c>
      <c r="E300" s="6" t="s">
        <v>127</v>
      </c>
      <c r="F300" s="7">
        <v>98</v>
      </c>
      <c r="G300" s="7"/>
      <c r="H300" s="3"/>
      <c r="I300" s="3" t="s">
        <v>104</v>
      </c>
      <c r="J300" s="28" t="s">
        <v>53</v>
      </c>
      <c r="K300" s="5"/>
    </row>
    <row r="301" ht="14.25" spans="1:11">
      <c r="A301" s="3">
        <v>300</v>
      </c>
      <c r="B301" s="3" t="s">
        <v>2232</v>
      </c>
      <c r="C301" s="3" t="s">
        <v>1773</v>
      </c>
      <c r="D301" s="5" t="s">
        <v>2050</v>
      </c>
      <c r="E301" s="6" t="s">
        <v>127</v>
      </c>
      <c r="F301" s="7">
        <v>2</v>
      </c>
      <c r="G301" s="7"/>
      <c r="H301" s="3"/>
      <c r="I301" s="3" t="s">
        <v>38</v>
      </c>
      <c r="J301" s="28" t="s">
        <v>35</v>
      </c>
      <c r="K301" s="5"/>
    </row>
    <row r="302" ht="28.5" spans="1:11">
      <c r="A302" s="3">
        <v>301</v>
      </c>
      <c r="B302" s="3" t="s">
        <v>2233</v>
      </c>
      <c r="C302" s="3" t="s">
        <v>1773</v>
      </c>
      <c r="D302" s="5" t="s">
        <v>2053</v>
      </c>
      <c r="E302" s="6" t="s">
        <v>381</v>
      </c>
      <c r="F302" s="7">
        <v>580</v>
      </c>
      <c r="G302" s="7"/>
      <c r="H302" s="3"/>
      <c r="I302" s="3" t="s">
        <v>104</v>
      </c>
      <c r="J302" s="28" t="s">
        <v>53</v>
      </c>
      <c r="K302" s="5"/>
    </row>
    <row r="303" ht="14.25" spans="1:11">
      <c r="A303" s="3">
        <v>302</v>
      </c>
      <c r="B303" s="3" t="s">
        <v>2234</v>
      </c>
      <c r="C303" s="3" t="s">
        <v>1773</v>
      </c>
      <c r="D303" s="5" t="s">
        <v>2235</v>
      </c>
      <c r="E303" s="6" t="s">
        <v>127</v>
      </c>
      <c r="F303" s="7">
        <v>4</v>
      </c>
      <c r="G303" s="7"/>
      <c r="H303" s="3"/>
      <c r="I303" s="3" t="s">
        <v>59</v>
      </c>
      <c r="J303" s="28" t="s">
        <v>43</v>
      </c>
      <c r="K303" s="5"/>
    </row>
    <row r="304" ht="14.25" spans="1:11">
      <c r="A304" s="3">
        <v>303</v>
      </c>
      <c r="B304" s="9" t="s">
        <v>2234</v>
      </c>
      <c r="C304" s="9" t="s">
        <v>1773</v>
      </c>
      <c r="D304" s="9" t="s">
        <v>2236</v>
      </c>
      <c r="E304" s="9" t="s">
        <v>127</v>
      </c>
      <c r="F304" s="9">
        <v>1</v>
      </c>
      <c r="G304" s="8"/>
      <c r="H304" s="3"/>
      <c r="I304" s="5" t="s">
        <v>148</v>
      </c>
      <c r="J304" s="29" t="s">
        <v>53</v>
      </c>
      <c r="K304" s="8"/>
    </row>
    <row r="305" ht="28.5" spans="1:11">
      <c r="A305" s="3">
        <v>304</v>
      </c>
      <c r="B305" s="3" t="s">
        <v>2237</v>
      </c>
      <c r="C305" s="3" t="s">
        <v>1773</v>
      </c>
      <c r="D305" s="3" t="s">
        <v>201</v>
      </c>
      <c r="E305" s="3" t="s">
        <v>127</v>
      </c>
      <c r="F305" s="3">
        <v>697</v>
      </c>
      <c r="G305" s="3"/>
      <c r="H305" s="3"/>
      <c r="I305" s="5" t="s">
        <v>2238</v>
      </c>
      <c r="J305" s="28" t="s">
        <v>25</v>
      </c>
      <c r="K305" s="3"/>
    </row>
    <row r="306" ht="14.25" spans="1:11">
      <c r="A306" s="3">
        <v>305</v>
      </c>
      <c r="B306" s="32" t="s">
        <v>2239</v>
      </c>
      <c r="C306" s="32" t="s">
        <v>1773</v>
      </c>
      <c r="D306" s="32" t="s">
        <v>2240</v>
      </c>
      <c r="E306" s="33" t="s">
        <v>103</v>
      </c>
      <c r="F306" s="32">
        <v>2</v>
      </c>
      <c r="G306" s="3"/>
      <c r="H306" s="3"/>
      <c r="I306" s="32" t="s">
        <v>75</v>
      </c>
      <c r="J306" s="29" t="s">
        <v>25</v>
      </c>
      <c r="K306" s="32" t="s">
        <v>1885</v>
      </c>
    </row>
    <row r="307" ht="14.25" spans="1:11">
      <c r="A307" s="3">
        <v>306</v>
      </c>
      <c r="B307" s="3" t="s">
        <v>2241</v>
      </c>
      <c r="C307" s="3" t="s">
        <v>1773</v>
      </c>
      <c r="D307" s="3" t="s">
        <v>201</v>
      </c>
      <c r="E307" s="3" t="s">
        <v>127</v>
      </c>
      <c r="F307" s="3">
        <v>100</v>
      </c>
      <c r="G307" s="3"/>
      <c r="H307" s="3"/>
      <c r="I307" s="3" t="s">
        <v>273</v>
      </c>
      <c r="J307" s="28" t="s">
        <v>43</v>
      </c>
      <c r="K307" s="3"/>
    </row>
    <row r="308" ht="14.25" spans="1:11">
      <c r="A308" s="3">
        <v>307</v>
      </c>
      <c r="B308" s="3" t="s">
        <v>2242</v>
      </c>
      <c r="C308" s="3" t="s">
        <v>1773</v>
      </c>
      <c r="D308" s="5" t="s">
        <v>1967</v>
      </c>
      <c r="E308" s="6" t="s">
        <v>127</v>
      </c>
      <c r="F308" s="7">
        <v>5</v>
      </c>
      <c r="G308" s="7"/>
      <c r="H308" s="3"/>
      <c r="I308" s="3" t="s">
        <v>59</v>
      </c>
      <c r="J308" s="28" t="s">
        <v>43</v>
      </c>
      <c r="K308" s="5"/>
    </row>
    <row r="309" ht="14.25" spans="1:11">
      <c r="A309" s="3">
        <v>308</v>
      </c>
      <c r="B309" s="3" t="s">
        <v>2243</v>
      </c>
      <c r="C309" s="3" t="s">
        <v>1773</v>
      </c>
      <c r="D309" s="5" t="s">
        <v>2244</v>
      </c>
      <c r="E309" s="6" t="s">
        <v>127</v>
      </c>
      <c r="F309" s="7">
        <v>3</v>
      </c>
      <c r="G309" s="7"/>
      <c r="H309" s="3"/>
      <c r="I309" s="3" t="s">
        <v>38</v>
      </c>
      <c r="J309" s="28" t="s">
        <v>189</v>
      </c>
      <c r="K309" s="5"/>
    </row>
    <row r="310" ht="28.5" spans="1:11">
      <c r="A310" s="3">
        <v>309</v>
      </c>
      <c r="B310" s="3" t="s">
        <v>2245</v>
      </c>
      <c r="C310" s="3" t="s">
        <v>1773</v>
      </c>
      <c r="D310" s="5" t="s">
        <v>1980</v>
      </c>
      <c r="E310" s="6" t="s">
        <v>381</v>
      </c>
      <c r="F310" s="7">
        <v>1</v>
      </c>
      <c r="G310" s="7"/>
      <c r="H310" s="3"/>
      <c r="I310" s="3" t="s">
        <v>59</v>
      </c>
      <c r="J310" s="28" t="s">
        <v>43</v>
      </c>
      <c r="K310" s="5"/>
    </row>
    <row r="311" ht="14.25" spans="1:11">
      <c r="A311" s="3">
        <v>310</v>
      </c>
      <c r="B311" s="3" t="s">
        <v>2246</v>
      </c>
      <c r="C311" s="3" t="s">
        <v>1773</v>
      </c>
      <c r="D311" s="5" t="s">
        <v>2247</v>
      </c>
      <c r="E311" s="6" t="s">
        <v>127</v>
      </c>
      <c r="F311" s="7">
        <v>4</v>
      </c>
      <c r="G311" s="7"/>
      <c r="H311" s="3"/>
      <c r="I311" s="3" t="s">
        <v>68</v>
      </c>
      <c r="J311" s="28" t="s">
        <v>53</v>
      </c>
      <c r="K311" s="5"/>
    </row>
    <row r="312" ht="14.25" spans="1:11">
      <c r="A312" s="3">
        <v>311</v>
      </c>
      <c r="B312" s="3" t="s">
        <v>2248</v>
      </c>
      <c r="C312" s="3" t="s">
        <v>1773</v>
      </c>
      <c r="D312" s="5" t="s">
        <v>2249</v>
      </c>
      <c r="E312" s="6" t="s">
        <v>381</v>
      </c>
      <c r="F312" s="7">
        <v>10</v>
      </c>
      <c r="G312" s="7"/>
      <c r="H312" s="3"/>
      <c r="I312" s="3" t="s">
        <v>104</v>
      </c>
      <c r="J312" s="28" t="s">
        <v>53</v>
      </c>
      <c r="K312" s="5"/>
    </row>
    <row r="313" ht="14.25" spans="1:11">
      <c r="A313" s="3">
        <v>312</v>
      </c>
      <c r="B313" s="15" t="s">
        <v>2250</v>
      </c>
      <c r="C313" s="15" t="s">
        <v>1773</v>
      </c>
      <c r="D313" s="15" t="s">
        <v>2251</v>
      </c>
      <c r="E313" s="13" t="s">
        <v>572</v>
      </c>
      <c r="F313" s="54">
        <v>10</v>
      </c>
      <c r="G313" s="15"/>
      <c r="H313" s="3"/>
      <c r="I313" s="15" t="s">
        <v>75</v>
      </c>
      <c r="J313" s="30" t="s">
        <v>43</v>
      </c>
      <c r="K313" s="15" t="s">
        <v>1885</v>
      </c>
    </row>
    <row r="314" ht="28.5" spans="1:11">
      <c r="A314" s="3">
        <v>313</v>
      </c>
      <c r="B314" s="3" t="s">
        <v>2252</v>
      </c>
      <c r="C314" s="3" t="s">
        <v>1773</v>
      </c>
      <c r="D314" s="5" t="s">
        <v>1851</v>
      </c>
      <c r="E314" s="6" t="s">
        <v>103</v>
      </c>
      <c r="F314" s="7">
        <v>1</v>
      </c>
      <c r="G314" s="7"/>
      <c r="H314" s="3"/>
      <c r="I314" s="3" t="s">
        <v>52</v>
      </c>
      <c r="J314" s="28" t="s">
        <v>53</v>
      </c>
      <c r="K314" s="5" t="s">
        <v>1852</v>
      </c>
    </row>
    <row r="315" ht="14.25" spans="1:11">
      <c r="A315" s="3">
        <v>314</v>
      </c>
      <c r="B315" s="3" t="s">
        <v>2253</v>
      </c>
      <c r="C315" s="3" t="s">
        <v>1773</v>
      </c>
      <c r="D315" s="3" t="s">
        <v>1887</v>
      </c>
      <c r="E315" s="3" t="s">
        <v>103</v>
      </c>
      <c r="F315" s="3">
        <v>1</v>
      </c>
      <c r="G315" s="8"/>
      <c r="H315" s="3"/>
      <c r="I315" s="3" t="s">
        <v>148</v>
      </c>
      <c r="J315" s="37" t="s">
        <v>53</v>
      </c>
      <c r="K315" s="8"/>
    </row>
    <row r="316" ht="14.25" spans="1:11">
      <c r="A316" s="3">
        <v>315</v>
      </c>
      <c r="B316" s="3" t="s">
        <v>2254</v>
      </c>
      <c r="C316" s="3" t="s">
        <v>1773</v>
      </c>
      <c r="D316" s="5" t="s">
        <v>2050</v>
      </c>
      <c r="E316" s="6" t="s">
        <v>127</v>
      </c>
      <c r="F316" s="7">
        <v>1</v>
      </c>
      <c r="G316" s="7"/>
      <c r="H316" s="3"/>
      <c r="I316" s="3" t="s">
        <v>38</v>
      </c>
      <c r="J316" s="28" t="s">
        <v>43</v>
      </c>
      <c r="K316" s="5"/>
    </row>
    <row r="317" ht="14.25" spans="1:11">
      <c r="A317" s="3">
        <v>316</v>
      </c>
      <c r="B317" s="3" t="s">
        <v>2255</v>
      </c>
      <c r="C317" s="3" t="s">
        <v>1773</v>
      </c>
      <c r="D317" s="5" t="s">
        <v>1138</v>
      </c>
      <c r="E317" s="6" t="s">
        <v>127</v>
      </c>
      <c r="F317" s="7">
        <v>1</v>
      </c>
      <c r="G317" s="7"/>
      <c r="H317" s="3"/>
      <c r="I317" s="3" t="s">
        <v>52</v>
      </c>
      <c r="J317" s="28" t="s">
        <v>53</v>
      </c>
      <c r="K317" s="5" t="s">
        <v>1852</v>
      </c>
    </row>
    <row r="318" ht="42.75" spans="1:11">
      <c r="A318" s="3">
        <v>317</v>
      </c>
      <c r="B318" s="3" t="s">
        <v>2256</v>
      </c>
      <c r="C318" s="3" t="s">
        <v>1773</v>
      </c>
      <c r="D318" s="5" t="s">
        <v>1967</v>
      </c>
      <c r="E318" s="6" t="s">
        <v>127</v>
      </c>
      <c r="F318" s="7">
        <v>1</v>
      </c>
      <c r="G318" s="7"/>
      <c r="H318" s="3"/>
      <c r="I318" s="3" t="s">
        <v>59</v>
      </c>
      <c r="J318" s="28" t="s">
        <v>43</v>
      </c>
      <c r="K318" s="5" t="s">
        <v>1803</v>
      </c>
    </row>
    <row r="319" ht="14.25" spans="1:11">
      <c r="A319" s="3">
        <v>318</v>
      </c>
      <c r="B319" s="9" t="s">
        <v>2256</v>
      </c>
      <c r="C319" s="9" t="s">
        <v>1773</v>
      </c>
      <c r="D319" s="9" t="s">
        <v>2257</v>
      </c>
      <c r="E319" s="9" t="s">
        <v>127</v>
      </c>
      <c r="F319" s="9">
        <v>1</v>
      </c>
      <c r="G319" s="8"/>
      <c r="H319" s="3"/>
      <c r="I319" s="38" t="s">
        <v>148</v>
      </c>
      <c r="J319" s="28" t="s">
        <v>53</v>
      </c>
      <c r="K319" s="8"/>
    </row>
    <row r="320" ht="14.25" spans="1:11">
      <c r="A320" s="3">
        <v>319</v>
      </c>
      <c r="B320" s="3" t="s">
        <v>2258</v>
      </c>
      <c r="C320" s="3" t="s">
        <v>1773</v>
      </c>
      <c r="D320" s="5" t="s">
        <v>1138</v>
      </c>
      <c r="E320" s="6" t="s">
        <v>127</v>
      </c>
      <c r="F320" s="7">
        <v>1</v>
      </c>
      <c r="G320" s="7"/>
      <c r="H320" s="3"/>
      <c r="I320" s="3" t="s">
        <v>52</v>
      </c>
      <c r="J320" s="28" t="s">
        <v>53</v>
      </c>
      <c r="K320" s="5" t="s">
        <v>1852</v>
      </c>
    </row>
    <row r="321" ht="14.25" spans="1:11">
      <c r="A321" s="3">
        <v>320</v>
      </c>
      <c r="B321" s="5" t="s">
        <v>2259</v>
      </c>
      <c r="C321" s="5" t="s">
        <v>1773</v>
      </c>
      <c r="D321" s="5" t="s">
        <v>2260</v>
      </c>
      <c r="E321" s="5" t="s">
        <v>127</v>
      </c>
      <c r="F321" s="5">
        <v>1</v>
      </c>
      <c r="G321" s="8"/>
      <c r="H321" s="3"/>
      <c r="I321" s="5" t="s">
        <v>148</v>
      </c>
      <c r="J321" s="29" t="s">
        <v>53</v>
      </c>
      <c r="K321" s="8"/>
    </row>
    <row r="322" ht="42.75" spans="1:11">
      <c r="A322" s="3">
        <v>321</v>
      </c>
      <c r="B322" s="3" t="s">
        <v>2261</v>
      </c>
      <c r="C322" s="3" t="s">
        <v>1773</v>
      </c>
      <c r="D322" s="5" t="s">
        <v>2262</v>
      </c>
      <c r="E322" s="6" t="s">
        <v>116</v>
      </c>
      <c r="F322" s="7">
        <v>2</v>
      </c>
      <c r="G322" s="7"/>
      <c r="H322" s="3"/>
      <c r="I322" s="3" t="s">
        <v>59</v>
      </c>
      <c r="J322" s="28" t="s">
        <v>43</v>
      </c>
      <c r="K322" s="5" t="s">
        <v>1803</v>
      </c>
    </row>
    <row r="323" ht="14.25" spans="1:11">
      <c r="A323" s="3">
        <v>322</v>
      </c>
      <c r="B323" s="3" t="s">
        <v>2263</v>
      </c>
      <c r="C323" s="3" t="s">
        <v>1773</v>
      </c>
      <c r="D323" s="5" t="s">
        <v>2264</v>
      </c>
      <c r="E323" s="6" t="s">
        <v>127</v>
      </c>
      <c r="F323" s="7">
        <v>6</v>
      </c>
      <c r="G323" s="7"/>
      <c r="H323" s="3"/>
      <c r="I323" s="3" t="s">
        <v>38</v>
      </c>
      <c r="J323" s="28" t="s">
        <v>43</v>
      </c>
      <c r="K323" s="5"/>
    </row>
    <row r="324" ht="14.25" spans="1:11">
      <c r="A324" s="3">
        <v>323</v>
      </c>
      <c r="B324" s="3" t="s">
        <v>2263</v>
      </c>
      <c r="C324" s="3" t="s">
        <v>1773</v>
      </c>
      <c r="D324" s="3" t="s">
        <v>870</v>
      </c>
      <c r="E324" s="3" t="s">
        <v>127</v>
      </c>
      <c r="F324" s="3">
        <v>1</v>
      </c>
      <c r="G324" s="8"/>
      <c r="H324" s="3"/>
      <c r="I324" s="3" t="s">
        <v>148</v>
      </c>
      <c r="J324" s="28" t="s">
        <v>53</v>
      </c>
      <c r="K324" s="8"/>
    </row>
    <row r="325" ht="14.25" spans="1:11">
      <c r="A325" s="3">
        <v>324</v>
      </c>
      <c r="B325" s="3" t="s">
        <v>2265</v>
      </c>
      <c r="C325" s="3" t="s">
        <v>1773</v>
      </c>
      <c r="D325" s="5" t="s">
        <v>2266</v>
      </c>
      <c r="E325" s="6" t="s">
        <v>127</v>
      </c>
      <c r="F325" s="7">
        <v>5</v>
      </c>
      <c r="G325" s="7"/>
      <c r="H325" s="3"/>
      <c r="I325" s="3" t="s">
        <v>38</v>
      </c>
      <c r="J325" s="28" t="s">
        <v>17</v>
      </c>
      <c r="K325" s="5"/>
    </row>
    <row r="326" ht="14.25" spans="1:11">
      <c r="A326" s="3">
        <v>325</v>
      </c>
      <c r="B326" s="5" t="s">
        <v>2267</v>
      </c>
      <c r="C326" s="5" t="s">
        <v>1773</v>
      </c>
      <c r="D326" s="5" t="s">
        <v>2268</v>
      </c>
      <c r="E326" s="5" t="s">
        <v>127</v>
      </c>
      <c r="F326" s="5">
        <v>7</v>
      </c>
      <c r="G326" s="8"/>
      <c r="H326" s="3"/>
      <c r="I326" s="5" t="s">
        <v>148</v>
      </c>
      <c r="J326" s="29" t="s">
        <v>53</v>
      </c>
      <c r="K326" s="8"/>
    </row>
    <row r="327" ht="14.25" spans="1:11">
      <c r="A327" s="3">
        <v>326</v>
      </c>
      <c r="B327" s="3" t="s">
        <v>2269</v>
      </c>
      <c r="C327" s="3" t="s">
        <v>1773</v>
      </c>
      <c r="D327" s="5" t="s">
        <v>1878</v>
      </c>
      <c r="E327" s="6" t="s">
        <v>127</v>
      </c>
      <c r="F327" s="7">
        <v>3</v>
      </c>
      <c r="G327" s="7"/>
      <c r="H327" s="3"/>
      <c r="I327" s="3" t="s">
        <v>38</v>
      </c>
      <c r="J327" s="28" t="s">
        <v>43</v>
      </c>
      <c r="K327" s="5"/>
    </row>
    <row r="328" ht="14.25" spans="1:11">
      <c r="A328" s="3">
        <v>327</v>
      </c>
      <c r="B328" s="3" t="s">
        <v>2270</v>
      </c>
      <c r="C328" s="3" t="s">
        <v>1773</v>
      </c>
      <c r="D328" s="5" t="s">
        <v>2050</v>
      </c>
      <c r="E328" s="6" t="s">
        <v>127</v>
      </c>
      <c r="F328" s="7">
        <v>4</v>
      </c>
      <c r="G328" s="7"/>
      <c r="H328" s="3"/>
      <c r="I328" s="3" t="s">
        <v>38</v>
      </c>
      <c r="J328" s="28" t="s">
        <v>35</v>
      </c>
      <c r="K328" s="5"/>
    </row>
    <row r="329" ht="14.25" spans="1:11">
      <c r="A329" s="3">
        <v>328</v>
      </c>
      <c r="B329" s="3" t="s">
        <v>2270</v>
      </c>
      <c r="C329" s="3" t="s">
        <v>1773</v>
      </c>
      <c r="D329" s="5" t="s">
        <v>1967</v>
      </c>
      <c r="E329" s="6" t="s">
        <v>127</v>
      </c>
      <c r="F329" s="7">
        <v>1</v>
      </c>
      <c r="G329" s="7"/>
      <c r="H329" s="3"/>
      <c r="I329" s="3" t="s">
        <v>59</v>
      </c>
      <c r="J329" s="28" t="s">
        <v>25</v>
      </c>
      <c r="K329" s="5"/>
    </row>
    <row r="330" ht="14.25" spans="1:11">
      <c r="A330" s="3">
        <v>329</v>
      </c>
      <c r="B330" s="3" t="s">
        <v>2271</v>
      </c>
      <c r="C330" s="3" t="s">
        <v>1773</v>
      </c>
      <c r="D330" s="5" t="s">
        <v>2050</v>
      </c>
      <c r="E330" s="6" t="s">
        <v>127</v>
      </c>
      <c r="F330" s="7">
        <v>4</v>
      </c>
      <c r="G330" s="7"/>
      <c r="H330" s="3"/>
      <c r="I330" s="3" t="s">
        <v>38</v>
      </c>
      <c r="J330" s="28" t="s">
        <v>43</v>
      </c>
      <c r="K330" s="5"/>
    </row>
    <row r="331" ht="14.25" spans="1:11">
      <c r="A331" s="3">
        <v>330</v>
      </c>
      <c r="B331" s="3" t="s">
        <v>2271</v>
      </c>
      <c r="C331" s="3" t="s">
        <v>1773</v>
      </c>
      <c r="D331" s="3" t="s">
        <v>1138</v>
      </c>
      <c r="E331" s="3" t="s">
        <v>292</v>
      </c>
      <c r="F331" s="3">
        <v>1</v>
      </c>
      <c r="G331" s="8"/>
      <c r="H331" s="3"/>
      <c r="I331" s="3" t="s">
        <v>148</v>
      </c>
      <c r="J331" s="37" t="s">
        <v>53</v>
      </c>
      <c r="K331" s="8"/>
    </row>
    <row r="332" ht="14.25" spans="1:11">
      <c r="A332" s="3">
        <v>331</v>
      </c>
      <c r="B332" s="3" t="s">
        <v>2272</v>
      </c>
      <c r="C332" s="41" t="s">
        <v>1773</v>
      </c>
      <c r="D332" s="5" t="s">
        <v>1907</v>
      </c>
      <c r="E332" s="6" t="s">
        <v>127</v>
      </c>
      <c r="F332" s="7">
        <v>1</v>
      </c>
      <c r="G332" s="7"/>
      <c r="H332" s="47"/>
      <c r="I332" s="3" t="s">
        <v>38</v>
      </c>
      <c r="J332" s="28" t="s">
        <v>35</v>
      </c>
      <c r="K332" s="5"/>
    </row>
    <row r="333" ht="28.5" spans="1:11">
      <c r="A333" s="3">
        <v>332</v>
      </c>
      <c r="B333" s="3" t="s">
        <v>2273</v>
      </c>
      <c r="C333" s="3" t="s">
        <v>1773</v>
      </c>
      <c r="D333" s="5" t="s">
        <v>2274</v>
      </c>
      <c r="E333" s="6" t="s">
        <v>381</v>
      </c>
      <c r="F333" s="7">
        <v>720</v>
      </c>
      <c r="G333" s="7"/>
      <c r="H333" s="3"/>
      <c r="I333" s="3" t="s">
        <v>104</v>
      </c>
      <c r="J333" s="28" t="s">
        <v>53</v>
      </c>
      <c r="K333" s="5"/>
    </row>
    <row r="334" ht="28.5" spans="1:11">
      <c r="A334" s="3">
        <v>333</v>
      </c>
      <c r="B334" s="3" t="s">
        <v>2273</v>
      </c>
      <c r="C334" s="3" t="s">
        <v>1773</v>
      </c>
      <c r="D334" s="5" t="s">
        <v>2053</v>
      </c>
      <c r="E334" s="6" t="s">
        <v>381</v>
      </c>
      <c r="F334" s="7">
        <v>580</v>
      </c>
      <c r="G334" s="7"/>
      <c r="H334" s="3"/>
      <c r="I334" s="3" t="s">
        <v>104</v>
      </c>
      <c r="J334" s="28" t="s">
        <v>53</v>
      </c>
      <c r="K334" s="5"/>
    </row>
    <row r="335" ht="15" spans="1:11">
      <c r="A335" s="3">
        <v>334</v>
      </c>
      <c r="B335" s="3" t="s">
        <v>2275</v>
      </c>
      <c r="C335" s="3" t="s">
        <v>1773</v>
      </c>
      <c r="D335" s="5" t="s">
        <v>1993</v>
      </c>
      <c r="E335" s="6" t="s">
        <v>127</v>
      </c>
      <c r="F335" s="7">
        <v>10</v>
      </c>
      <c r="G335" s="7"/>
      <c r="H335" s="3"/>
      <c r="I335" s="3" t="s">
        <v>68</v>
      </c>
      <c r="J335" s="28" t="s">
        <v>43</v>
      </c>
      <c r="K335" s="5"/>
    </row>
    <row r="336" ht="14.25" spans="1:11">
      <c r="A336" s="3">
        <v>335</v>
      </c>
      <c r="B336" s="3" t="s">
        <v>2276</v>
      </c>
      <c r="C336" s="3" t="s">
        <v>1773</v>
      </c>
      <c r="D336" s="5" t="s">
        <v>2277</v>
      </c>
      <c r="E336" s="6" t="s">
        <v>127</v>
      </c>
      <c r="F336" s="7">
        <v>2</v>
      </c>
      <c r="G336" s="7"/>
      <c r="H336" s="3"/>
      <c r="I336" s="3" t="s">
        <v>59</v>
      </c>
      <c r="J336" s="28" t="s">
        <v>35</v>
      </c>
      <c r="K336" s="5"/>
    </row>
    <row r="337" ht="14.25" spans="1:11">
      <c r="A337" s="3">
        <v>336</v>
      </c>
      <c r="B337" s="23" t="s">
        <v>2276</v>
      </c>
      <c r="C337" s="5" t="s">
        <v>1773</v>
      </c>
      <c r="D337" s="23" t="s">
        <v>1138</v>
      </c>
      <c r="E337" s="24" t="s">
        <v>127</v>
      </c>
      <c r="F337" s="23">
        <v>2</v>
      </c>
      <c r="G337" s="8"/>
      <c r="H337" s="3"/>
      <c r="I337" s="5" t="s">
        <v>148</v>
      </c>
      <c r="J337" s="29" t="s">
        <v>53</v>
      </c>
      <c r="K337" s="8"/>
    </row>
    <row r="338" ht="28.5" spans="1:11">
      <c r="A338" s="3">
        <v>337</v>
      </c>
      <c r="B338" s="3" t="s">
        <v>2278</v>
      </c>
      <c r="C338" s="3" t="s">
        <v>1773</v>
      </c>
      <c r="D338" s="5" t="s">
        <v>2279</v>
      </c>
      <c r="E338" s="6" t="s">
        <v>292</v>
      </c>
      <c r="F338" s="7">
        <v>6</v>
      </c>
      <c r="G338" s="7"/>
      <c r="H338" s="3"/>
      <c r="I338" s="3" t="s">
        <v>59</v>
      </c>
      <c r="J338" s="28" t="s">
        <v>76</v>
      </c>
      <c r="K338" s="5"/>
    </row>
    <row r="339" ht="28.5" spans="1:11">
      <c r="A339" s="3">
        <v>338</v>
      </c>
      <c r="B339" s="3" t="s">
        <v>2280</v>
      </c>
      <c r="C339" s="3" t="s">
        <v>1773</v>
      </c>
      <c r="D339" s="5" t="s">
        <v>1980</v>
      </c>
      <c r="E339" s="6" t="s">
        <v>381</v>
      </c>
      <c r="F339" s="7">
        <v>1</v>
      </c>
      <c r="G339" s="7"/>
      <c r="H339" s="3"/>
      <c r="I339" s="3" t="s">
        <v>59</v>
      </c>
      <c r="J339" s="28" t="s">
        <v>43</v>
      </c>
      <c r="K339" s="5"/>
    </row>
    <row r="340" ht="14.25" spans="1:11">
      <c r="A340" s="3">
        <v>339</v>
      </c>
      <c r="B340" s="3" t="s">
        <v>2281</v>
      </c>
      <c r="C340" s="3" t="s">
        <v>1773</v>
      </c>
      <c r="D340" s="5" t="s">
        <v>2172</v>
      </c>
      <c r="E340" s="6" t="s">
        <v>127</v>
      </c>
      <c r="F340" s="7">
        <v>98</v>
      </c>
      <c r="G340" s="7"/>
      <c r="H340" s="3"/>
      <c r="I340" s="3" t="s">
        <v>104</v>
      </c>
      <c r="J340" s="28" t="s">
        <v>53</v>
      </c>
      <c r="K340" s="5"/>
    </row>
    <row r="341" ht="14.25" spans="1:11">
      <c r="A341" s="3">
        <v>340</v>
      </c>
      <c r="B341" s="3" t="s">
        <v>2282</v>
      </c>
      <c r="C341" s="3" t="s">
        <v>1773</v>
      </c>
      <c r="D341" s="5" t="s">
        <v>1958</v>
      </c>
      <c r="E341" s="6" t="s">
        <v>127</v>
      </c>
      <c r="F341" s="7">
        <v>3</v>
      </c>
      <c r="G341" s="7"/>
      <c r="H341" s="3"/>
      <c r="I341" s="3" t="s">
        <v>52</v>
      </c>
      <c r="J341" s="28" t="s">
        <v>53</v>
      </c>
      <c r="K341" s="5"/>
    </row>
    <row r="342" ht="14.25" spans="1:11">
      <c r="A342" s="3">
        <v>341</v>
      </c>
      <c r="B342" s="3" t="s">
        <v>2282</v>
      </c>
      <c r="C342" s="3" t="s">
        <v>1773</v>
      </c>
      <c r="D342" s="5" t="s">
        <v>2283</v>
      </c>
      <c r="E342" s="6" t="s">
        <v>127</v>
      </c>
      <c r="F342" s="7">
        <v>5</v>
      </c>
      <c r="G342" s="7"/>
      <c r="H342" s="3"/>
      <c r="I342" s="3" t="s">
        <v>68</v>
      </c>
      <c r="J342" s="28" t="s">
        <v>43</v>
      </c>
      <c r="K342" s="5"/>
    </row>
    <row r="343" ht="14.25" spans="1:11">
      <c r="A343" s="3">
        <v>342</v>
      </c>
      <c r="B343" s="3" t="s">
        <v>2284</v>
      </c>
      <c r="C343" s="3" t="s">
        <v>1773</v>
      </c>
      <c r="D343" s="5" t="s">
        <v>2172</v>
      </c>
      <c r="E343" s="6" t="s">
        <v>127</v>
      </c>
      <c r="F343" s="7">
        <v>98</v>
      </c>
      <c r="G343" s="7"/>
      <c r="H343" s="3"/>
      <c r="I343" s="3" t="s">
        <v>104</v>
      </c>
      <c r="J343" s="28" t="s">
        <v>53</v>
      </c>
      <c r="K343" s="5"/>
    </row>
    <row r="344" ht="14.25" spans="1:11">
      <c r="A344" s="3">
        <v>343</v>
      </c>
      <c r="B344" s="3" t="s">
        <v>2285</v>
      </c>
      <c r="C344" s="3" t="s">
        <v>1773</v>
      </c>
      <c r="D344" s="3" t="s">
        <v>1138</v>
      </c>
      <c r="E344" s="3" t="s">
        <v>127</v>
      </c>
      <c r="F344" s="3">
        <v>1</v>
      </c>
      <c r="G344" s="8"/>
      <c r="H344" s="3"/>
      <c r="I344" s="3" t="s">
        <v>148</v>
      </c>
      <c r="J344" s="37" t="s">
        <v>53</v>
      </c>
      <c r="K344" s="8"/>
    </row>
    <row r="345" ht="14.25" spans="1:11">
      <c r="A345" s="3">
        <v>344</v>
      </c>
      <c r="B345" s="3" t="s">
        <v>2286</v>
      </c>
      <c r="C345" s="3" t="s">
        <v>1773</v>
      </c>
      <c r="D345" s="5" t="s">
        <v>2050</v>
      </c>
      <c r="E345" s="6" t="s">
        <v>127</v>
      </c>
      <c r="F345" s="7">
        <v>13</v>
      </c>
      <c r="G345" s="7"/>
      <c r="H345" s="3"/>
      <c r="I345" s="3" t="s">
        <v>38</v>
      </c>
      <c r="J345" s="28" t="s">
        <v>43</v>
      </c>
      <c r="K345" s="5"/>
    </row>
    <row r="346" ht="28.5" spans="1:11">
      <c r="A346" s="3">
        <v>345</v>
      </c>
      <c r="B346" s="5" t="s">
        <v>2287</v>
      </c>
      <c r="C346" s="5" t="s">
        <v>1773</v>
      </c>
      <c r="D346" s="5" t="s">
        <v>2288</v>
      </c>
      <c r="E346" s="5" t="s">
        <v>127</v>
      </c>
      <c r="F346" s="5">
        <v>1</v>
      </c>
      <c r="G346" s="8"/>
      <c r="H346" s="3"/>
      <c r="I346" s="5" t="s">
        <v>148</v>
      </c>
      <c r="J346" s="29" t="s">
        <v>53</v>
      </c>
      <c r="K346" s="8"/>
    </row>
    <row r="347" ht="14.25" spans="1:11">
      <c r="A347" s="3">
        <v>346</v>
      </c>
      <c r="B347" s="3" t="s">
        <v>2289</v>
      </c>
      <c r="C347" s="3" t="s">
        <v>1773</v>
      </c>
      <c r="D347" s="5" t="s">
        <v>2290</v>
      </c>
      <c r="E347" s="6" t="s">
        <v>381</v>
      </c>
      <c r="F347" s="7">
        <v>52</v>
      </c>
      <c r="G347" s="7"/>
      <c r="H347" s="3"/>
      <c r="I347" s="3" t="s">
        <v>104</v>
      </c>
      <c r="J347" s="28" t="s">
        <v>53</v>
      </c>
      <c r="K347" s="5"/>
    </row>
    <row r="348" ht="28.5" spans="1:11">
      <c r="A348" s="3">
        <v>347</v>
      </c>
      <c r="B348" s="32" t="s">
        <v>2291</v>
      </c>
      <c r="C348" s="32" t="s">
        <v>1773</v>
      </c>
      <c r="D348" s="32" t="s">
        <v>2292</v>
      </c>
      <c r="E348" s="32" t="s">
        <v>381</v>
      </c>
      <c r="F348" s="33">
        <v>1</v>
      </c>
      <c r="G348" s="32"/>
      <c r="H348" s="3"/>
      <c r="I348" s="32" t="s">
        <v>75</v>
      </c>
      <c r="J348" s="29" t="s">
        <v>25</v>
      </c>
      <c r="K348" s="32" t="s">
        <v>1961</v>
      </c>
    </row>
    <row r="349" ht="14.25" spans="1:11">
      <c r="A349" s="3">
        <v>348</v>
      </c>
      <c r="B349" s="5" t="s">
        <v>2293</v>
      </c>
      <c r="C349" s="5" t="s">
        <v>1773</v>
      </c>
      <c r="D349" s="5" t="s">
        <v>2294</v>
      </c>
      <c r="E349" s="5" t="s">
        <v>127</v>
      </c>
      <c r="F349" s="5">
        <v>1</v>
      </c>
      <c r="G349" s="8"/>
      <c r="H349" s="3"/>
      <c r="I349" s="5" t="s">
        <v>148</v>
      </c>
      <c r="J349" s="29" t="s">
        <v>53</v>
      </c>
      <c r="K349" s="8"/>
    </row>
    <row r="350" ht="28.5" spans="1:11">
      <c r="A350" s="3">
        <v>349</v>
      </c>
      <c r="B350" s="32" t="s">
        <v>2295</v>
      </c>
      <c r="C350" s="32" t="s">
        <v>1773</v>
      </c>
      <c r="D350" s="32" t="s">
        <v>2296</v>
      </c>
      <c r="E350" s="32" t="s">
        <v>127</v>
      </c>
      <c r="F350" s="33">
        <v>1</v>
      </c>
      <c r="G350" s="32"/>
      <c r="H350" s="3"/>
      <c r="I350" s="32" t="s">
        <v>75</v>
      </c>
      <c r="J350" s="29" t="s">
        <v>25</v>
      </c>
      <c r="K350" s="32" t="s">
        <v>1961</v>
      </c>
    </row>
    <row r="351" ht="14.25" spans="1:11">
      <c r="A351" s="3">
        <v>350</v>
      </c>
      <c r="B351" s="3" t="s">
        <v>2297</v>
      </c>
      <c r="C351" s="3" t="s">
        <v>1773</v>
      </c>
      <c r="D351" s="5" t="s">
        <v>201</v>
      </c>
      <c r="E351" s="6" t="s">
        <v>127</v>
      </c>
      <c r="F351" s="7">
        <v>5</v>
      </c>
      <c r="G351" s="7"/>
      <c r="H351" s="3"/>
      <c r="I351" s="3" t="s">
        <v>38</v>
      </c>
      <c r="J351" s="28" t="s">
        <v>17</v>
      </c>
      <c r="K351" s="5"/>
    </row>
    <row r="352" ht="14.25" spans="1:11">
      <c r="A352" s="3">
        <v>351</v>
      </c>
      <c r="B352" s="3" t="s">
        <v>2298</v>
      </c>
      <c r="C352" s="3" t="s">
        <v>1773</v>
      </c>
      <c r="D352" s="5" t="s">
        <v>772</v>
      </c>
      <c r="E352" s="6" t="s">
        <v>127</v>
      </c>
      <c r="F352" s="7">
        <v>1</v>
      </c>
      <c r="G352" s="7"/>
      <c r="H352" s="3"/>
      <c r="I352" s="3" t="s">
        <v>104</v>
      </c>
      <c r="J352" s="28" t="s">
        <v>53</v>
      </c>
      <c r="K352" s="5"/>
    </row>
    <row r="353" ht="14.25" spans="1:11">
      <c r="A353" s="3">
        <v>352</v>
      </c>
      <c r="B353" s="3" t="s">
        <v>2299</v>
      </c>
      <c r="C353" s="3" t="s">
        <v>1773</v>
      </c>
      <c r="D353" s="5" t="s">
        <v>201</v>
      </c>
      <c r="E353" s="6" t="s">
        <v>127</v>
      </c>
      <c r="F353" s="7">
        <v>1</v>
      </c>
      <c r="G353" s="7"/>
      <c r="H353" s="3"/>
      <c r="I353" s="3" t="s">
        <v>52</v>
      </c>
      <c r="J353" s="28" t="s">
        <v>53</v>
      </c>
      <c r="K353" s="5"/>
    </row>
    <row r="354" ht="14.25" spans="1:11">
      <c r="A354" s="3">
        <v>353</v>
      </c>
      <c r="B354" s="3" t="s">
        <v>2300</v>
      </c>
      <c r="C354" s="3" t="s">
        <v>1773</v>
      </c>
      <c r="D354" s="5" t="s">
        <v>1949</v>
      </c>
      <c r="E354" s="6" t="s">
        <v>292</v>
      </c>
      <c r="F354" s="7">
        <v>8</v>
      </c>
      <c r="G354" s="7"/>
      <c r="H354" s="3"/>
      <c r="I354" s="3" t="s">
        <v>59</v>
      </c>
      <c r="J354" s="28" t="s">
        <v>76</v>
      </c>
      <c r="K354" s="5"/>
    </row>
    <row r="355" ht="14.25" spans="1:11">
      <c r="A355" s="3">
        <v>354</v>
      </c>
      <c r="B355" s="3" t="s">
        <v>2301</v>
      </c>
      <c r="C355" s="41" t="s">
        <v>1773</v>
      </c>
      <c r="D355" s="5" t="s">
        <v>1907</v>
      </c>
      <c r="E355" s="6" t="s">
        <v>127</v>
      </c>
      <c r="F355" s="7">
        <v>1</v>
      </c>
      <c r="G355" s="7"/>
      <c r="H355" s="47"/>
      <c r="I355" s="3" t="s">
        <v>38</v>
      </c>
      <c r="J355" s="28" t="s">
        <v>35</v>
      </c>
      <c r="K355" s="5"/>
    </row>
    <row r="356" ht="28.5" spans="1:11">
      <c r="A356" s="3">
        <v>355</v>
      </c>
      <c r="B356" s="3" t="s">
        <v>2302</v>
      </c>
      <c r="C356" s="3" t="s">
        <v>1773</v>
      </c>
      <c r="D356" s="5" t="s">
        <v>2053</v>
      </c>
      <c r="E356" s="6" t="s">
        <v>381</v>
      </c>
      <c r="F356" s="7">
        <v>580</v>
      </c>
      <c r="G356" s="7"/>
      <c r="H356" s="3"/>
      <c r="I356" s="3" t="s">
        <v>104</v>
      </c>
      <c r="J356" s="28" t="s">
        <v>53</v>
      </c>
      <c r="K356" s="5"/>
    </row>
    <row r="357" ht="14.25" spans="1:11">
      <c r="A357" s="3">
        <v>356</v>
      </c>
      <c r="B357" s="3" t="s">
        <v>2303</v>
      </c>
      <c r="C357" s="3" t="s">
        <v>1773</v>
      </c>
      <c r="D357" s="5"/>
      <c r="E357" s="6" t="s">
        <v>392</v>
      </c>
      <c r="F357" s="7">
        <v>4</v>
      </c>
      <c r="G357" s="7"/>
      <c r="H357" s="3"/>
      <c r="I357" s="3" t="s">
        <v>38</v>
      </c>
      <c r="J357" s="28" t="s">
        <v>35</v>
      </c>
      <c r="K357" s="5"/>
    </row>
    <row r="358" ht="14.25" spans="1:11">
      <c r="A358" s="3">
        <v>357</v>
      </c>
      <c r="B358" s="32" t="s">
        <v>2304</v>
      </c>
      <c r="C358" s="32" t="s">
        <v>1773</v>
      </c>
      <c r="D358" s="32" t="s">
        <v>2305</v>
      </c>
      <c r="E358" s="33" t="s">
        <v>103</v>
      </c>
      <c r="F358" s="33">
        <v>4</v>
      </c>
      <c r="G358" s="3"/>
      <c r="H358" s="3"/>
      <c r="I358" s="32" t="s">
        <v>75</v>
      </c>
      <c r="J358" s="29" t="s">
        <v>25</v>
      </c>
      <c r="K358" s="32" t="s">
        <v>1885</v>
      </c>
    </row>
    <row r="359" ht="14.25" spans="1:11">
      <c r="A359" s="3">
        <v>358</v>
      </c>
      <c r="B359" s="3" t="s">
        <v>2306</v>
      </c>
      <c r="C359" s="3" t="s">
        <v>1773</v>
      </c>
      <c r="D359" s="5" t="s">
        <v>2066</v>
      </c>
      <c r="E359" s="6" t="s">
        <v>392</v>
      </c>
      <c r="F359" s="7">
        <v>20</v>
      </c>
      <c r="G359" s="7"/>
      <c r="H359" s="3"/>
      <c r="I359" s="3" t="s">
        <v>104</v>
      </c>
      <c r="J359" s="28" t="s">
        <v>53</v>
      </c>
      <c r="K359" s="5"/>
    </row>
    <row r="360" ht="42.75" spans="1:11">
      <c r="A360" s="3">
        <v>359</v>
      </c>
      <c r="B360" s="3" t="s">
        <v>2307</v>
      </c>
      <c r="C360" s="3" t="s">
        <v>1773</v>
      </c>
      <c r="D360" s="5" t="s">
        <v>1967</v>
      </c>
      <c r="E360" s="6" t="s">
        <v>127</v>
      </c>
      <c r="F360" s="7">
        <v>1</v>
      </c>
      <c r="G360" s="7"/>
      <c r="H360" s="3"/>
      <c r="I360" s="3" t="s">
        <v>59</v>
      </c>
      <c r="J360" s="28" t="s">
        <v>43</v>
      </c>
      <c r="K360" s="5" t="s">
        <v>1803</v>
      </c>
    </row>
    <row r="361" ht="14.25" spans="1:11">
      <c r="A361" s="3">
        <v>360</v>
      </c>
      <c r="B361" s="3" t="s">
        <v>2308</v>
      </c>
      <c r="C361" s="3" t="s">
        <v>1773</v>
      </c>
      <c r="D361" s="5" t="s">
        <v>870</v>
      </c>
      <c r="E361" s="6" t="s">
        <v>127</v>
      </c>
      <c r="F361" s="7">
        <v>1</v>
      </c>
      <c r="G361" s="7"/>
      <c r="H361" s="3"/>
      <c r="I361" s="3" t="s">
        <v>52</v>
      </c>
      <c r="J361" s="28" t="s">
        <v>53</v>
      </c>
      <c r="K361" s="5"/>
    </row>
    <row r="362" ht="14.25" spans="1:11">
      <c r="A362" s="3">
        <v>361</v>
      </c>
      <c r="B362" s="3" t="s">
        <v>2309</v>
      </c>
      <c r="C362" s="3" t="s">
        <v>1773</v>
      </c>
      <c r="D362" s="5" t="s">
        <v>201</v>
      </c>
      <c r="E362" s="6" t="s">
        <v>127</v>
      </c>
      <c r="F362" s="7">
        <v>1</v>
      </c>
      <c r="G362" s="7"/>
      <c r="H362" s="3"/>
      <c r="I362" s="3" t="s">
        <v>52</v>
      </c>
      <c r="J362" s="28" t="s">
        <v>53</v>
      </c>
      <c r="K362" s="5"/>
    </row>
    <row r="363" ht="14.25" spans="1:11">
      <c r="A363" s="3">
        <v>362</v>
      </c>
      <c r="B363" s="3" t="s">
        <v>2309</v>
      </c>
      <c r="C363" s="3" t="s">
        <v>1773</v>
      </c>
      <c r="D363" s="5" t="s">
        <v>2310</v>
      </c>
      <c r="E363" s="6" t="s">
        <v>127</v>
      </c>
      <c r="F363" s="7">
        <v>2</v>
      </c>
      <c r="G363" s="7"/>
      <c r="H363" s="3"/>
      <c r="I363" s="3" t="s">
        <v>59</v>
      </c>
      <c r="J363" s="28" t="s">
        <v>25</v>
      </c>
      <c r="K363" s="5"/>
    </row>
    <row r="364" ht="42.75" spans="1:11">
      <c r="A364" s="3">
        <v>363</v>
      </c>
      <c r="B364" s="4" t="s">
        <v>2311</v>
      </c>
      <c r="C364" s="3" t="s">
        <v>1773</v>
      </c>
      <c r="D364" s="5" t="s">
        <v>2312</v>
      </c>
      <c r="E364" s="6" t="s">
        <v>127</v>
      </c>
      <c r="F364" s="7">
        <v>2</v>
      </c>
      <c r="G364" s="7"/>
      <c r="H364" s="3"/>
      <c r="I364" s="3" t="s">
        <v>59</v>
      </c>
      <c r="J364" s="28" t="s">
        <v>43</v>
      </c>
      <c r="K364" s="5" t="s">
        <v>1803</v>
      </c>
    </row>
    <row r="365" ht="14.25" spans="1:11">
      <c r="A365" s="3">
        <v>364</v>
      </c>
      <c r="B365" s="3" t="s">
        <v>2313</v>
      </c>
      <c r="C365" s="3" t="s">
        <v>1773</v>
      </c>
      <c r="D365" s="5" t="s">
        <v>2180</v>
      </c>
      <c r="E365" s="6" t="s">
        <v>127</v>
      </c>
      <c r="F365" s="7">
        <v>2</v>
      </c>
      <c r="G365" s="7"/>
      <c r="H365" s="3"/>
      <c r="I365" s="3" t="s">
        <v>59</v>
      </c>
      <c r="J365" s="28" t="s">
        <v>25</v>
      </c>
      <c r="K365" s="5"/>
    </row>
    <row r="366" ht="14.25" spans="1:11">
      <c r="A366" s="3">
        <v>365</v>
      </c>
      <c r="B366" s="23" t="s">
        <v>2313</v>
      </c>
      <c r="C366" s="5" t="s">
        <v>1773</v>
      </c>
      <c r="D366" s="23" t="s">
        <v>2178</v>
      </c>
      <c r="E366" s="24" t="s">
        <v>127</v>
      </c>
      <c r="F366" s="23">
        <v>1</v>
      </c>
      <c r="G366" s="8"/>
      <c r="H366" s="3"/>
      <c r="I366" s="5" t="s">
        <v>148</v>
      </c>
      <c r="J366" s="29" t="s">
        <v>53</v>
      </c>
      <c r="K366" s="8"/>
    </row>
    <row r="367" ht="14.25" spans="1:11">
      <c r="A367" s="3">
        <v>366</v>
      </c>
      <c r="B367" s="3" t="s">
        <v>2314</v>
      </c>
      <c r="C367" s="3" t="s">
        <v>1773</v>
      </c>
      <c r="D367" s="5" t="s">
        <v>2315</v>
      </c>
      <c r="E367" s="6" t="s">
        <v>127</v>
      </c>
      <c r="F367" s="7">
        <v>1</v>
      </c>
      <c r="G367" s="7"/>
      <c r="H367" s="3"/>
      <c r="I367" s="3" t="s">
        <v>38</v>
      </c>
      <c r="J367" s="28" t="s">
        <v>17</v>
      </c>
      <c r="K367" s="5"/>
    </row>
    <row r="368" ht="14.25" spans="1:11">
      <c r="A368" s="3">
        <v>367</v>
      </c>
      <c r="B368" s="3" t="s">
        <v>2316</v>
      </c>
      <c r="C368" s="3" t="s">
        <v>1773</v>
      </c>
      <c r="D368" s="5" t="s">
        <v>2317</v>
      </c>
      <c r="E368" s="6" t="s">
        <v>381</v>
      </c>
      <c r="F368" s="7">
        <v>580</v>
      </c>
      <c r="G368" s="7"/>
      <c r="H368" s="3"/>
      <c r="I368" s="3" t="s">
        <v>104</v>
      </c>
      <c r="J368" s="28" t="s">
        <v>53</v>
      </c>
      <c r="K368" s="5"/>
    </row>
    <row r="369" ht="14.25" spans="1:11">
      <c r="A369" s="3">
        <v>368</v>
      </c>
      <c r="B369" s="3" t="s">
        <v>2318</v>
      </c>
      <c r="C369" s="3" t="s">
        <v>1773</v>
      </c>
      <c r="D369" s="5" t="s">
        <v>2319</v>
      </c>
      <c r="E369" s="6" t="s">
        <v>127</v>
      </c>
      <c r="F369" s="7">
        <v>2</v>
      </c>
      <c r="G369" s="7"/>
      <c r="H369" s="3"/>
      <c r="I369" s="3" t="s">
        <v>59</v>
      </c>
      <c r="J369" s="28" t="s">
        <v>35</v>
      </c>
      <c r="K369" s="5"/>
    </row>
    <row r="370" ht="14.25" spans="1:11">
      <c r="A370" s="3">
        <v>369</v>
      </c>
      <c r="B370" s="3" t="s">
        <v>2320</v>
      </c>
      <c r="C370" s="3" t="s">
        <v>1773</v>
      </c>
      <c r="D370" s="5" t="s">
        <v>2319</v>
      </c>
      <c r="E370" s="6" t="s">
        <v>127</v>
      </c>
      <c r="F370" s="7">
        <v>20</v>
      </c>
      <c r="G370" s="7"/>
      <c r="H370" s="3"/>
      <c r="I370" s="3" t="s">
        <v>59</v>
      </c>
      <c r="J370" s="28" t="s">
        <v>35</v>
      </c>
      <c r="K370" s="5"/>
    </row>
    <row r="371" ht="14.25" spans="1:11">
      <c r="A371" s="3">
        <v>370</v>
      </c>
      <c r="B371" s="5" t="s">
        <v>2320</v>
      </c>
      <c r="C371" s="5" t="s">
        <v>1773</v>
      </c>
      <c r="D371" s="5" t="s">
        <v>2321</v>
      </c>
      <c r="E371" s="24" t="s">
        <v>127</v>
      </c>
      <c r="F371" s="5">
        <v>1</v>
      </c>
      <c r="G371" s="8"/>
      <c r="H371" s="3"/>
      <c r="I371" s="5" t="s">
        <v>148</v>
      </c>
      <c r="J371" s="29" t="s">
        <v>53</v>
      </c>
      <c r="K371" s="8"/>
    </row>
    <row r="372" ht="14.25" spans="1:11">
      <c r="A372" s="3">
        <v>371</v>
      </c>
      <c r="B372" s="3" t="s">
        <v>2322</v>
      </c>
      <c r="C372" s="3" t="s">
        <v>1773</v>
      </c>
      <c r="D372" s="5" t="s">
        <v>2323</v>
      </c>
      <c r="E372" s="6" t="s">
        <v>127</v>
      </c>
      <c r="F372" s="7">
        <v>1</v>
      </c>
      <c r="G372" s="7"/>
      <c r="H372" s="3"/>
      <c r="I372" s="3" t="s">
        <v>59</v>
      </c>
      <c r="J372" s="28" t="s">
        <v>76</v>
      </c>
      <c r="K372" s="5"/>
    </row>
    <row r="373" ht="14.25" spans="1:11">
      <c r="A373" s="3">
        <v>372</v>
      </c>
      <c r="B373" s="3" t="s">
        <v>2324</v>
      </c>
      <c r="C373" s="3" t="s">
        <v>1773</v>
      </c>
      <c r="D373" s="5" t="s">
        <v>2319</v>
      </c>
      <c r="E373" s="6" t="s">
        <v>127</v>
      </c>
      <c r="F373" s="7">
        <v>20</v>
      </c>
      <c r="G373" s="7"/>
      <c r="H373" s="3"/>
      <c r="I373" s="3" t="s">
        <v>59</v>
      </c>
      <c r="J373" s="28" t="s">
        <v>35</v>
      </c>
      <c r="K373" s="5"/>
    </row>
    <row r="374" ht="14.25" spans="1:11">
      <c r="A374" s="3">
        <v>373</v>
      </c>
      <c r="B374" s="3" t="s">
        <v>2325</v>
      </c>
      <c r="C374" s="3" t="s">
        <v>1773</v>
      </c>
      <c r="D374" s="5" t="s">
        <v>2050</v>
      </c>
      <c r="E374" s="6" t="s">
        <v>127</v>
      </c>
      <c r="F374" s="7">
        <v>1</v>
      </c>
      <c r="G374" s="7"/>
      <c r="H374" s="3"/>
      <c r="I374" s="3" t="s">
        <v>38</v>
      </c>
      <c r="J374" s="28" t="s">
        <v>43</v>
      </c>
      <c r="K374" s="5"/>
    </row>
    <row r="375" ht="14.25" spans="1:11">
      <c r="A375" s="3">
        <v>374</v>
      </c>
      <c r="B375" s="5" t="s">
        <v>2326</v>
      </c>
      <c r="C375" s="5" t="s">
        <v>1773</v>
      </c>
      <c r="D375" s="5" t="s">
        <v>2327</v>
      </c>
      <c r="E375" s="5" t="s">
        <v>127</v>
      </c>
      <c r="F375" s="5">
        <v>1</v>
      </c>
      <c r="G375" s="8"/>
      <c r="H375" s="3"/>
      <c r="I375" s="5" t="s">
        <v>148</v>
      </c>
      <c r="J375" s="29" t="s">
        <v>53</v>
      </c>
      <c r="K375" s="9"/>
    </row>
    <row r="376" ht="42.75" spans="1:11">
      <c r="A376" s="3">
        <v>375</v>
      </c>
      <c r="B376" s="3" t="s">
        <v>2328</v>
      </c>
      <c r="C376" s="3" t="s">
        <v>1773</v>
      </c>
      <c r="D376" s="5" t="s">
        <v>2329</v>
      </c>
      <c r="E376" s="6" t="s">
        <v>116</v>
      </c>
      <c r="F376" s="7">
        <v>5</v>
      </c>
      <c r="G376" s="7"/>
      <c r="H376" s="3"/>
      <c r="I376" s="3" t="s">
        <v>59</v>
      </c>
      <c r="J376" s="28" t="s">
        <v>43</v>
      </c>
      <c r="K376" s="5" t="s">
        <v>1803</v>
      </c>
    </row>
    <row r="377" ht="14.25" spans="1:11">
      <c r="A377" s="3">
        <v>376</v>
      </c>
      <c r="B377" s="3" t="s">
        <v>2330</v>
      </c>
      <c r="C377" s="3" t="s">
        <v>1773</v>
      </c>
      <c r="D377" s="5" t="s">
        <v>2331</v>
      </c>
      <c r="E377" s="6" t="s">
        <v>127</v>
      </c>
      <c r="F377" s="7">
        <v>1</v>
      </c>
      <c r="G377" s="7"/>
      <c r="H377" s="3"/>
      <c r="I377" s="3" t="s">
        <v>52</v>
      </c>
      <c r="J377" s="28" t="s">
        <v>53</v>
      </c>
      <c r="K377" s="5"/>
    </row>
    <row r="378" ht="14.25" spans="1:11">
      <c r="A378" s="3">
        <v>377</v>
      </c>
      <c r="B378" s="3" t="s">
        <v>2330</v>
      </c>
      <c r="C378" s="3" t="s">
        <v>1773</v>
      </c>
      <c r="D378" s="5" t="s">
        <v>1802</v>
      </c>
      <c r="E378" s="6" t="s">
        <v>127</v>
      </c>
      <c r="F378" s="7">
        <v>3</v>
      </c>
      <c r="G378" s="7"/>
      <c r="H378" s="3"/>
      <c r="I378" s="3" t="s">
        <v>59</v>
      </c>
      <c r="J378" s="28" t="s">
        <v>43</v>
      </c>
      <c r="K378" s="5"/>
    </row>
    <row r="379" ht="42.75" spans="1:11">
      <c r="A379" s="3">
        <v>378</v>
      </c>
      <c r="B379" s="3" t="s">
        <v>2332</v>
      </c>
      <c r="C379" s="3" t="s">
        <v>1773</v>
      </c>
      <c r="D379" s="5" t="s">
        <v>1967</v>
      </c>
      <c r="E379" s="6" t="s">
        <v>127</v>
      </c>
      <c r="F379" s="7">
        <v>1</v>
      </c>
      <c r="G379" s="7"/>
      <c r="H379" s="3"/>
      <c r="I379" s="3" t="s">
        <v>59</v>
      </c>
      <c r="J379" s="28" t="s">
        <v>43</v>
      </c>
      <c r="K379" s="5" t="s">
        <v>1803</v>
      </c>
    </row>
    <row r="380" ht="14.25" spans="1:11">
      <c r="A380" s="3">
        <v>379</v>
      </c>
      <c r="B380" s="9" t="s">
        <v>2333</v>
      </c>
      <c r="C380" s="9" t="s">
        <v>1773</v>
      </c>
      <c r="D380" s="9" t="s">
        <v>504</v>
      </c>
      <c r="E380" s="9" t="s">
        <v>127</v>
      </c>
      <c r="F380" s="9">
        <v>300</v>
      </c>
      <c r="G380" s="9"/>
      <c r="H380" s="3"/>
      <c r="I380" s="9" t="s">
        <v>901</v>
      </c>
      <c r="J380" s="30" t="s">
        <v>25</v>
      </c>
      <c r="K380" s="9"/>
    </row>
    <row r="381" ht="14.25" spans="1:11">
      <c r="A381" s="3">
        <v>380</v>
      </c>
      <c r="B381" s="3" t="s">
        <v>2333</v>
      </c>
      <c r="C381" s="3" t="s">
        <v>1773</v>
      </c>
      <c r="D381" s="5" t="s">
        <v>1821</v>
      </c>
      <c r="E381" s="6" t="s">
        <v>127</v>
      </c>
      <c r="F381" s="7">
        <v>180</v>
      </c>
      <c r="G381" s="7"/>
      <c r="H381" s="3"/>
      <c r="I381" s="3" t="s">
        <v>52</v>
      </c>
      <c r="J381" s="28" t="s">
        <v>53</v>
      </c>
      <c r="K381" s="5"/>
    </row>
    <row r="382" ht="14.25" spans="1:11">
      <c r="A382" s="3">
        <v>381</v>
      </c>
      <c r="B382" s="15" t="s">
        <v>2333</v>
      </c>
      <c r="C382" s="15" t="s">
        <v>1773</v>
      </c>
      <c r="D382" s="15" t="s">
        <v>2184</v>
      </c>
      <c r="E382" s="13" t="s">
        <v>127</v>
      </c>
      <c r="F382" s="13">
        <v>600</v>
      </c>
      <c r="G382" s="15"/>
      <c r="H382" s="3"/>
      <c r="I382" s="15" t="s">
        <v>75</v>
      </c>
      <c r="J382" s="30" t="s">
        <v>25</v>
      </c>
      <c r="K382" s="15" t="s">
        <v>1893</v>
      </c>
    </row>
    <row r="383" ht="14.25" spans="1:11">
      <c r="A383" s="3">
        <v>382</v>
      </c>
      <c r="B383" s="23" t="s">
        <v>2333</v>
      </c>
      <c r="C383" s="23" t="s">
        <v>1773</v>
      </c>
      <c r="D383" s="23" t="s">
        <v>2334</v>
      </c>
      <c r="E383" s="23" t="s">
        <v>127</v>
      </c>
      <c r="F383" s="23">
        <v>310</v>
      </c>
      <c r="G383" s="44"/>
      <c r="H383" s="3"/>
      <c r="I383" s="23" t="s">
        <v>253</v>
      </c>
      <c r="J383" s="46" t="s">
        <v>53</v>
      </c>
      <c r="K383" s="23"/>
    </row>
    <row r="384" ht="14.25" spans="1:11">
      <c r="A384" s="3">
        <v>383</v>
      </c>
      <c r="B384" s="3" t="s">
        <v>2333</v>
      </c>
      <c r="C384" s="3" t="s">
        <v>1311</v>
      </c>
      <c r="D384" s="5" t="s">
        <v>2184</v>
      </c>
      <c r="E384" s="6" t="s">
        <v>127</v>
      </c>
      <c r="F384" s="7">
        <v>245</v>
      </c>
      <c r="G384" s="7"/>
      <c r="H384" s="3"/>
      <c r="I384" s="3" t="s">
        <v>38</v>
      </c>
      <c r="J384" s="28" t="s">
        <v>76</v>
      </c>
      <c r="K384" s="5"/>
    </row>
    <row r="385" ht="14.25" spans="1:11">
      <c r="A385" s="3">
        <v>384</v>
      </c>
      <c r="B385" s="3" t="s">
        <v>2335</v>
      </c>
      <c r="C385" s="3" t="s">
        <v>1311</v>
      </c>
      <c r="D385" s="3" t="s">
        <v>2336</v>
      </c>
      <c r="E385" s="3" t="s">
        <v>127</v>
      </c>
      <c r="F385" s="3">
        <v>610</v>
      </c>
      <c r="G385" s="3"/>
      <c r="H385" s="3"/>
      <c r="I385" s="3" t="s">
        <v>273</v>
      </c>
      <c r="J385" s="28" t="s">
        <v>43</v>
      </c>
      <c r="K385" s="3"/>
    </row>
    <row r="386" ht="28.5" spans="1:11">
      <c r="A386" s="3">
        <v>385</v>
      </c>
      <c r="B386" s="3" t="s">
        <v>2337</v>
      </c>
      <c r="C386" s="3" t="s">
        <v>1773</v>
      </c>
      <c r="D386" s="5" t="s">
        <v>2338</v>
      </c>
      <c r="E386" s="6" t="s">
        <v>127</v>
      </c>
      <c r="F386" s="7">
        <v>3</v>
      </c>
      <c r="G386" s="7"/>
      <c r="H386" s="3"/>
      <c r="I386" s="3" t="s">
        <v>38</v>
      </c>
      <c r="J386" s="28" t="s">
        <v>43</v>
      </c>
      <c r="K386" s="5"/>
    </row>
    <row r="387" ht="14.25" spans="1:11">
      <c r="A387" s="3">
        <v>386</v>
      </c>
      <c r="B387" s="3" t="s">
        <v>2339</v>
      </c>
      <c r="C387" s="3" t="s">
        <v>1773</v>
      </c>
      <c r="D387" s="3" t="s">
        <v>2340</v>
      </c>
      <c r="E387" s="3" t="s">
        <v>127</v>
      </c>
      <c r="F387" s="3">
        <v>1</v>
      </c>
      <c r="G387" s="8"/>
      <c r="H387" s="3"/>
      <c r="I387" s="3" t="s">
        <v>148</v>
      </c>
      <c r="J387" s="37" t="s">
        <v>53</v>
      </c>
      <c r="K387" s="8"/>
    </row>
    <row r="388" ht="14.25" spans="1:11">
      <c r="A388" s="3">
        <v>387</v>
      </c>
      <c r="B388" s="3" t="s">
        <v>2341</v>
      </c>
      <c r="C388" s="3" t="s">
        <v>1773</v>
      </c>
      <c r="D388" s="5" t="s">
        <v>1974</v>
      </c>
      <c r="E388" s="6" t="s">
        <v>127</v>
      </c>
      <c r="F388" s="7">
        <v>40</v>
      </c>
      <c r="G388" s="7"/>
      <c r="H388" s="3"/>
      <c r="I388" s="3" t="s">
        <v>59</v>
      </c>
      <c r="J388" s="28" t="s">
        <v>43</v>
      </c>
      <c r="K388" s="5"/>
    </row>
    <row r="389" ht="14.25" spans="1:11">
      <c r="A389" s="3">
        <v>388</v>
      </c>
      <c r="B389" s="5" t="s">
        <v>2342</v>
      </c>
      <c r="C389" s="5" t="s">
        <v>1773</v>
      </c>
      <c r="D389" s="5" t="s">
        <v>2343</v>
      </c>
      <c r="E389" s="9" t="s">
        <v>572</v>
      </c>
      <c r="F389" s="5">
        <v>6</v>
      </c>
      <c r="G389" s="20"/>
      <c r="H389" s="3"/>
      <c r="I389" s="5" t="s">
        <v>648</v>
      </c>
      <c r="J389" s="28" t="s">
        <v>35</v>
      </c>
      <c r="K389" s="3"/>
    </row>
    <row r="390" ht="14.25" spans="1:11">
      <c r="A390" s="3">
        <v>389</v>
      </c>
      <c r="B390" s="32" t="s">
        <v>2344</v>
      </c>
      <c r="C390" s="41" t="s">
        <v>1773</v>
      </c>
      <c r="D390" s="32" t="s">
        <v>220</v>
      </c>
      <c r="E390" s="32" t="s">
        <v>127</v>
      </c>
      <c r="F390" s="33">
        <v>16</v>
      </c>
      <c r="G390" s="32"/>
      <c r="H390" s="47"/>
      <c r="I390" s="32" t="s">
        <v>75</v>
      </c>
      <c r="J390" s="29" t="s">
        <v>53</v>
      </c>
      <c r="K390" s="31"/>
    </row>
    <row r="391" ht="14.25" spans="1:11">
      <c r="A391" s="3">
        <v>390</v>
      </c>
      <c r="B391" s="3" t="s">
        <v>2345</v>
      </c>
      <c r="C391" s="3" t="s">
        <v>1773</v>
      </c>
      <c r="D391" s="5" t="s">
        <v>2346</v>
      </c>
      <c r="E391" s="6" t="s">
        <v>381</v>
      </c>
      <c r="F391" s="7">
        <v>500</v>
      </c>
      <c r="G391" s="7"/>
      <c r="H391" s="3"/>
      <c r="I391" s="3" t="s">
        <v>104</v>
      </c>
      <c r="J391" s="28" t="s">
        <v>53</v>
      </c>
      <c r="K391" s="5"/>
    </row>
    <row r="392" ht="14.25" spans="1:11">
      <c r="A392" s="3">
        <v>391</v>
      </c>
      <c r="B392" s="23" t="s">
        <v>749</v>
      </c>
      <c r="C392" s="23" t="s">
        <v>1773</v>
      </c>
      <c r="D392" s="23" t="s">
        <v>2347</v>
      </c>
      <c r="E392" s="23" t="s">
        <v>127</v>
      </c>
      <c r="F392" s="23">
        <v>150</v>
      </c>
      <c r="G392" s="44"/>
      <c r="H392" s="3"/>
      <c r="I392" s="23" t="s">
        <v>253</v>
      </c>
      <c r="J392" s="46" t="s">
        <v>53</v>
      </c>
      <c r="K392" s="23"/>
    </row>
    <row r="393" ht="42.75" spans="1:11">
      <c r="A393" s="3">
        <v>392</v>
      </c>
      <c r="B393" s="3" t="s">
        <v>2348</v>
      </c>
      <c r="C393" s="3" t="s">
        <v>1773</v>
      </c>
      <c r="D393" s="5" t="s">
        <v>1943</v>
      </c>
      <c r="E393" s="6" t="s">
        <v>127</v>
      </c>
      <c r="F393" s="7">
        <v>3</v>
      </c>
      <c r="G393" s="7"/>
      <c r="H393" s="3"/>
      <c r="I393" s="3" t="s">
        <v>59</v>
      </c>
      <c r="J393" s="28" t="s">
        <v>25</v>
      </c>
      <c r="K393" s="5" t="s">
        <v>1803</v>
      </c>
    </row>
    <row r="394" ht="14.25" spans="1:11">
      <c r="A394" s="3">
        <v>393</v>
      </c>
      <c r="B394" s="3" t="s">
        <v>2349</v>
      </c>
      <c r="C394" s="3" t="s">
        <v>1773</v>
      </c>
      <c r="D394" s="5" t="s">
        <v>2350</v>
      </c>
      <c r="E394" s="6" t="s">
        <v>127</v>
      </c>
      <c r="F394" s="7">
        <v>1</v>
      </c>
      <c r="G394" s="7"/>
      <c r="H394" s="3"/>
      <c r="I394" s="3" t="s">
        <v>38</v>
      </c>
      <c r="J394" s="28" t="s">
        <v>43</v>
      </c>
      <c r="K394" s="5"/>
    </row>
    <row r="395" ht="14.25" spans="1:11">
      <c r="A395" s="3">
        <v>394</v>
      </c>
      <c r="B395" s="3" t="s">
        <v>2351</v>
      </c>
      <c r="C395" s="3" t="s">
        <v>1773</v>
      </c>
      <c r="D395" s="5" t="s">
        <v>2352</v>
      </c>
      <c r="E395" s="6" t="s">
        <v>127</v>
      </c>
      <c r="F395" s="7">
        <v>1</v>
      </c>
      <c r="G395" s="7"/>
      <c r="H395" s="3"/>
      <c r="I395" s="3" t="s">
        <v>38</v>
      </c>
      <c r="J395" s="28" t="s">
        <v>17</v>
      </c>
      <c r="K395" s="5"/>
    </row>
    <row r="396" ht="42.75" spans="1:11">
      <c r="A396" s="3">
        <v>395</v>
      </c>
      <c r="B396" s="3" t="s">
        <v>2353</v>
      </c>
      <c r="C396" s="3" t="s">
        <v>1773</v>
      </c>
      <c r="D396" s="5" t="s">
        <v>1967</v>
      </c>
      <c r="E396" s="6" t="s">
        <v>127</v>
      </c>
      <c r="F396" s="7">
        <v>1</v>
      </c>
      <c r="G396" s="7"/>
      <c r="H396" s="3"/>
      <c r="I396" s="3" t="s">
        <v>59</v>
      </c>
      <c r="J396" s="28" t="s">
        <v>43</v>
      </c>
      <c r="K396" s="5" t="s">
        <v>1803</v>
      </c>
    </row>
    <row r="397" ht="14.25" spans="1:11">
      <c r="A397" s="3">
        <v>396</v>
      </c>
      <c r="B397" s="3" t="s">
        <v>2354</v>
      </c>
      <c r="C397" s="3" t="s">
        <v>1773</v>
      </c>
      <c r="D397" s="5" t="s">
        <v>2355</v>
      </c>
      <c r="E397" s="6" t="s">
        <v>127</v>
      </c>
      <c r="F397" s="7">
        <v>2</v>
      </c>
      <c r="G397" s="7"/>
      <c r="H397" s="3"/>
      <c r="I397" s="3" t="s">
        <v>104</v>
      </c>
      <c r="J397" s="28" t="s">
        <v>53</v>
      </c>
      <c r="K397" s="5"/>
    </row>
    <row r="398" ht="42.75" spans="1:11">
      <c r="A398" s="3">
        <v>397</v>
      </c>
      <c r="B398" s="3" t="s">
        <v>2356</v>
      </c>
      <c r="C398" s="3" t="s">
        <v>1773</v>
      </c>
      <c r="D398" s="5" t="s">
        <v>2357</v>
      </c>
      <c r="E398" s="6" t="s">
        <v>127</v>
      </c>
      <c r="F398" s="7">
        <v>8</v>
      </c>
      <c r="G398" s="7"/>
      <c r="H398" s="3"/>
      <c r="I398" s="3" t="s">
        <v>59</v>
      </c>
      <c r="J398" s="28" t="s">
        <v>43</v>
      </c>
      <c r="K398" s="5" t="s">
        <v>1803</v>
      </c>
    </row>
    <row r="399" ht="14.25" spans="1:11">
      <c r="A399" s="3">
        <v>398</v>
      </c>
      <c r="B399" s="3" t="s">
        <v>2358</v>
      </c>
      <c r="C399" s="3" t="s">
        <v>1773</v>
      </c>
      <c r="D399" s="5" t="s">
        <v>2359</v>
      </c>
      <c r="E399" s="6" t="s">
        <v>127</v>
      </c>
      <c r="F399" s="7">
        <v>3</v>
      </c>
      <c r="G399" s="7"/>
      <c r="H399" s="3"/>
      <c r="I399" s="3" t="s">
        <v>38</v>
      </c>
      <c r="J399" s="28" t="s">
        <v>43</v>
      </c>
      <c r="K399" s="5"/>
    </row>
    <row r="400" ht="14.25" spans="1:11">
      <c r="A400" s="3">
        <v>399</v>
      </c>
      <c r="B400" s="3" t="s">
        <v>2358</v>
      </c>
      <c r="C400" s="3" t="s">
        <v>1773</v>
      </c>
      <c r="D400" s="5" t="s">
        <v>2050</v>
      </c>
      <c r="E400" s="6" t="s">
        <v>127</v>
      </c>
      <c r="F400" s="7">
        <v>1</v>
      </c>
      <c r="G400" s="7"/>
      <c r="H400" s="3"/>
      <c r="I400" s="3" t="s">
        <v>52</v>
      </c>
      <c r="J400" s="28" t="s">
        <v>53</v>
      </c>
      <c r="K400" s="5"/>
    </row>
    <row r="401" ht="42.75" spans="1:11">
      <c r="A401" s="3">
        <v>400</v>
      </c>
      <c r="B401" s="3" t="s">
        <v>2358</v>
      </c>
      <c r="C401" s="3" t="s">
        <v>1773</v>
      </c>
      <c r="D401" s="5" t="s">
        <v>1967</v>
      </c>
      <c r="E401" s="6" t="s">
        <v>127</v>
      </c>
      <c r="F401" s="7">
        <v>1</v>
      </c>
      <c r="G401" s="7"/>
      <c r="H401" s="3"/>
      <c r="I401" s="3" t="s">
        <v>59</v>
      </c>
      <c r="J401" s="28" t="s">
        <v>43</v>
      </c>
      <c r="K401" s="5" t="s">
        <v>1803</v>
      </c>
    </row>
    <row r="402" ht="42.75" spans="1:11">
      <c r="A402" s="3">
        <v>401</v>
      </c>
      <c r="B402" s="3" t="s">
        <v>2360</v>
      </c>
      <c r="C402" s="3" t="s">
        <v>1773</v>
      </c>
      <c r="D402" s="5" t="s">
        <v>2361</v>
      </c>
      <c r="E402" s="6" t="s">
        <v>127</v>
      </c>
      <c r="F402" s="7">
        <v>1</v>
      </c>
      <c r="G402" s="7"/>
      <c r="H402" s="3"/>
      <c r="I402" s="3" t="s">
        <v>59</v>
      </c>
      <c r="J402" s="28" t="s">
        <v>43</v>
      </c>
      <c r="K402" s="5" t="s">
        <v>1803</v>
      </c>
    </row>
    <row r="403" ht="28.5" spans="1:11">
      <c r="A403" s="3">
        <v>402</v>
      </c>
      <c r="B403" s="3" t="s">
        <v>2362</v>
      </c>
      <c r="C403" s="3" t="s">
        <v>1773</v>
      </c>
      <c r="D403" s="5" t="s">
        <v>1851</v>
      </c>
      <c r="E403" s="6" t="s">
        <v>103</v>
      </c>
      <c r="F403" s="7">
        <v>1</v>
      </c>
      <c r="G403" s="7"/>
      <c r="H403" s="3"/>
      <c r="I403" s="3" t="s">
        <v>52</v>
      </c>
      <c r="J403" s="28" t="s">
        <v>53</v>
      </c>
      <c r="K403" s="5" t="s">
        <v>1852</v>
      </c>
    </row>
    <row r="404" ht="14.25" spans="1:11">
      <c r="A404" s="3">
        <v>403</v>
      </c>
      <c r="B404" s="3" t="s">
        <v>2363</v>
      </c>
      <c r="C404" s="3" t="s">
        <v>1773</v>
      </c>
      <c r="D404" s="5" t="s">
        <v>1907</v>
      </c>
      <c r="E404" s="6" t="s">
        <v>127</v>
      </c>
      <c r="F404" s="7">
        <v>1</v>
      </c>
      <c r="G404" s="7"/>
      <c r="H404" s="3"/>
      <c r="I404" s="3" t="s">
        <v>38</v>
      </c>
      <c r="J404" s="28" t="s">
        <v>17</v>
      </c>
      <c r="K404" s="5"/>
    </row>
    <row r="405" ht="14.25" spans="1:11">
      <c r="A405" s="3">
        <v>404</v>
      </c>
      <c r="B405" s="3" t="s">
        <v>2364</v>
      </c>
      <c r="C405" s="3" t="s">
        <v>1773</v>
      </c>
      <c r="D405" s="5" t="s">
        <v>2365</v>
      </c>
      <c r="E405" s="6" t="s">
        <v>127</v>
      </c>
      <c r="F405" s="7">
        <v>4</v>
      </c>
      <c r="G405" s="7"/>
      <c r="H405" s="3"/>
      <c r="I405" s="3" t="s">
        <v>104</v>
      </c>
      <c r="J405" s="28" t="s">
        <v>53</v>
      </c>
      <c r="K405" s="5"/>
    </row>
    <row r="406" ht="14.25" spans="1:11">
      <c r="A406" s="3">
        <v>405</v>
      </c>
      <c r="B406" s="32" t="s">
        <v>2366</v>
      </c>
      <c r="C406" s="32" t="s">
        <v>1773</v>
      </c>
      <c r="D406" s="32" t="s">
        <v>2367</v>
      </c>
      <c r="E406" s="33" t="s">
        <v>103</v>
      </c>
      <c r="F406" s="33">
        <v>2</v>
      </c>
      <c r="G406" s="3"/>
      <c r="H406" s="3"/>
      <c r="I406" s="32" t="s">
        <v>75</v>
      </c>
      <c r="J406" s="29" t="s">
        <v>25</v>
      </c>
      <c r="K406" s="32" t="s">
        <v>1885</v>
      </c>
    </row>
    <row r="407" ht="14.25" spans="1:11">
      <c r="A407" s="3">
        <v>406</v>
      </c>
      <c r="B407" s="3" t="s">
        <v>2368</v>
      </c>
      <c r="C407" s="3" t="s">
        <v>1773</v>
      </c>
      <c r="D407" s="5" t="s">
        <v>2369</v>
      </c>
      <c r="E407" s="6" t="s">
        <v>292</v>
      </c>
      <c r="F407" s="7">
        <v>2</v>
      </c>
      <c r="G407" s="7"/>
      <c r="H407" s="3"/>
      <c r="I407" s="3" t="s">
        <v>59</v>
      </c>
      <c r="J407" s="28" t="s">
        <v>76</v>
      </c>
      <c r="K407" s="5"/>
    </row>
    <row r="408" ht="28.5" spans="1:11">
      <c r="A408" s="3">
        <v>407</v>
      </c>
      <c r="B408" s="32" t="s">
        <v>2370</v>
      </c>
      <c r="C408" s="15" t="s">
        <v>1773</v>
      </c>
      <c r="D408" s="15" t="s">
        <v>2371</v>
      </c>
      <c r="E408" s="13" t="s">
        <v>381</v>
      </c>
      <c r="F408" s="13">
        <v>80</v>
      </c>
      <c r="G408" s="15"/>
      <c r="H408" s="3"/>
      <c r="I408" s="15" t="s">
        <v>75</v>
      </c>
      <c r="J408" s="30" t="s">
        <v>25</v>
      </c>
      <c r="K408" s="15" t="s">
        <v>2372</v>
      </c>
    </row>
    <row r="409" ht="14.25" spans="1:11">
      <c r="A409" s="3">
        <v>408</v>
      </c>
      <c r="B409" s="5" t="s">
        <v>2373</v>
      </c>
      <c r="C409" s="5" t="s">
        <v>1773</v>
      </c>
      <c r="D409" s="5" t="s">
        <v>2374</v>
      </c>
      <c r="E409" s="5" t="s">
        <v>127</v>
      </c>
      <c r="F409" s="5">
        <v>1</v>
      </c>
      <c r="G409" s="8"/>
      <c r="H409" s="3"/>
      <c r="I409" s="5" t="s">
        <v>148</v>
      </c>
      <c r="J409" s="29" t="s">
        <v>53</v>
      </c>
      <c r="K409" s="8"/>
    </row>
    <row r="410" ht="14.25" spans="1:11">
      <c r="A410" s="3">
        <v>409</v>
      </c>
      <c r="B410" s="15" t="s">
        <v>2375</v>
      </c>
      <c r="C410" s="15" t="s">
        <v>1773</v>
      </c>
      <c r="D410" s="15" t="s">
        <v>2376</v>
      </c>
      <c r="E410" s="15" t="s">
        <v>127</v>
      </c>
      <c r="F410" s="13">
        <v>80</v>
      </c>
      <c r="G410" s="15"/>
      <c r="H410" s="3"/>
      <c r="I410" s="15" t="s">
        <v>75</v>
      </c>
      <c r="J410" s="30" t="s">
        <v>76</v>
      </c>
      <c r="K410" s="15" t="s">
        <v>1929</v>
      </c>
    </row>
    <row r="411" ht="14.25" spans="1:11">
      <c r="A411" s="3">
        <v>410</v>
      </c>
      <c r="B411" s="3" t="s">
        <v>2377</v>
      </c>
      <c r="C411" s="3" t="s">
        <v>1773</v>
      </c>
      <c r="D411" s="5" t="s">
        <v>2378</v>
      </c>
      <c r="E411" s="6" t="s">
        <v>127</v>
      </c>
      <c r="F411" s="7">
        <v>2</v>
      </c>
      <c r="G411" s="7"/>
      <c r="H411" s="3"/>
      <c r="I411" s="3" t="s">
        <v>59</v>
      </c>
      <c r="J411" s="28" t="s">
        <v>76</v>
      </c>
      <c r="K411" s="5"/>
    </row>
    <row r="412" ht="14.25" spans="1:11">
      <c r="A412" s="3">
        <v>411</v>
      </c>
      <c r="B412" s="15" t="s">
        <v>2379</v>
      </c>
      <c r="C412" s="15" t="s">
        <v>1773</v>
      </c>
      <c r="D412" s="15" t="s">
        <v>2022</v>
      </c>
      <c r="E412" s="13" t="s">
        <v>127</v>
      </c>
      <c r="F412" s="13">
        <v>1</v>
      </c>
      <c r="G412" s="15"/>
      <c r="H412" s="3"/>
      <c r="I412" s="15" t="s">
        <v>75</v>
      </c>
      <c r="J412" s="30" t="s">
        <v>25</v>
      </c>
      <c r="K412" s="15" t="s">
        <v>1893</v>
      </c>
    </row>
    <row r="413" ht="14.25" spans="1:11">
      <c r="A413" s="3">
        <v>412</v>
      </c>
      <c r="B413" s="5" t="s">
        <v>2380</v>
      </c>
      <c r="C413" s="5" t="s">
        <v>1773</v>
      </c>
      <c r="D413" s="5" t="s">
        <v>2381</v>
      </c>
      <c r="E413" s="5" t="s">
        <v>103</v>
      </c>
      <c r="F413" s="5">
        <v>1</v>
      </c>
      <c r="G413" s="8"/>
      <c r="H413" s="3"/>
      <c r="I413" s="5" t="s">
        <v>148</v>
      </c>
      <c r="J413" s="29" t="s">
        <v>53</v>
      </c>
      <c r="K413" s="8"/>
    </row>
    <row r="414" ht="14.25" spans="1:11">
      <c r="A414" s="3">
        <v>413</v>
      </c>
      <c r="B414" s="3" t="s">
        <v>2382</v>
      </c>
      <c r="C414" s="3" t="s">
        <v>1773</v>
      </c>
      <c r="D414" s="5" t="s">
        <v>2383</v>
      </c>
      <c r="E414" s="6" t="s">
        <v>127</v>
      </c>
      <c r="F414" s="7">
        <v>3</v>
      </c>
      <c r="G414" s="7"/>
      <c r="H414" s="3"/>
      <c r="I414" s="3" t="s">
        <v>38</v>
      </c>
      <c r="J414" s="28" t="s">
        <v>43</v>
      </c>
      <c r="K414" s="5"/>
    </row>
    <row r="415" ht="14.25" spans="1:11">
      <c r="A415" s="3">
        <v>414</v>
      </c>
      <c r="B415" s="3" t="s">
        <v>2384</v>
      </c>
      <c r="C415" s="3" t="s">
        <v>1773</v>
      </c>
      <c r="D415" s="5" t="s">
        <v>2385</v>
      </c>
      <c r="E415" s="6" t="s">
        <v>127</v>
      </c>
      <c r="F415" s="7">
        <v>5</v>
      </c>
      <c r="G415" s="7"/>
      <c r="H415" s="3"/>
      <c r="I415" s="3" t="s">
        <v>52</v>
      </c>
      <c r="J415" s="28" t="s">
        <v>53</v>
      </c>
      <c r="K415" s="5"/>
    </row>
    <row r="416" ht="42.75" spans="1:11">
      <c r="A416" s="3">
        <v>415</v>
      </c>
      <c r="B416" s="3" t="s">
        <v>2386</v>
      </c>
      <c r="C416" s="3" t="s">
        <v>1773</v>
      </c>
      <c r="D416" s="5" t="s">
        <v>1967</v>
      </c>
      <c r="E416" s="6" t="s">
        <v>127</v>
      </c>
      <c r="F416" s="7">
        <v>3</v>
      </c>
      <c r="G416" s="7"/>
      <c r="H416" s="3"/>
      <c r="I416" s="3" t="s">
        <v>59</v>
      </c>
      <c r="J416" s="28" t="s">
        <v>43</v>
      </c>
      <c r="K416" s="5" t="s">
        <v>1803</v>
      </c>
    </row>
    <row r="417" ht="14.25" spans="1:11">
      <c r="A417" s="3">
        <v>416</v>
      </c>
      <c r="B417" s="3" t="s">
        <v>2386</v>
      </c>
      <c r="C417" s="3" t="s">
        <v>1773</v>
      </c>
      <c r="D417" s="5" t="s">
        <v>1993</v>
      </c>
      <c r="E417" s="6" t="s">
        <v>127</v>
      </c>
      <c r="F417" s="7">
        <v>1</v>
      </c>
      <c r="G417" s="7"/>
      <c r="H417" s="3"/>
      <c r="I417" s="3" t="s">
        <v>68</v>
      </c>
      <c r="J417" s="28" t="s">
        <v>43</v>
      </c>
      <c r="K417" s="5"/>
    </row>
    <row r="418" ht="14.25" spans="1:11">
      <c r="A418" s="3">
        <v>417</v>
      </c>
      <c r="B418" s="23" t="s">
        <v>2386</v>
      </c>
      <c r="C418" s="9" t="s">
        <v>1773</v>
      </c>
      <c r="D418" s="9" t="s">
        <v>2257</v>
      </c>
      <c r="E418" s="9" t="s">
        <v>127</v>
      </c>
      <c r="F418" s="9">
        <v>1</v>
      </c>
      <c r="G418" s="8"/>
      <c r="H418" s="3"/>
      <c r="I418" s="38" t="s">
        <v>148</v>
      </c>
      <c r="J418" s="28" t="s">
        <v>53</v>
      </c>
      <c r="K418" s="8"/>
    </row>
    <row r="419" ht="14.25" spans="1:11">
      <c r="A419" s="3">
        <v>418</v>
      </c>
      <c r="B419" s="3" t="s">
        <v>2387</v>
      </c>
      <c r="C419" s="3" t="s">
        <v>1773</v>
      </c>
      <c r="D419" s="5" t="s">
        <v>2199</v>
      </c>
      <c r="E419" s="6" t="s">
        <v>127</v>
      </c>
      <c r="F419" s="7">
        <v>2</v>
      </c>
      <c r="G419" s="7"/>
      <c r="H419" s="3"/>
      <c r="I419" s="3" t="s">
        <v>38</v>
      </c>
      <c r="J419" s="28" t="s">
        <v>43</v>
      </c>
      <c r="K419" s="5"/>
    </row>
    <row r="420" ht="14.25" spans="1:11">
      <c r="A420" s="3">
        <v>419</v>
      </c>
      <c r="B420" s="3" t="s">
        <v>2388</v>
      </c>
      <c r="C420" s="3" t="s">
        <v>1773</v>
      </c>
      <c r="D420" s="5" t="s">
        <v>1993</v>
      </c>
      <c r="E420" s="6" t="s">
        <v>127</v>
      </c>
      <c r="F420" s="7">
        <v>10</v>
      </c>
      <c r="G420" s="7"/>
      <c r="H420" s="3"/>
      <c r="I420" s="3" t="s">
        <v>68</v>
      </c>
      <c r="J420" s="28" t="s">
        <v>43</v>
      </c>
      <c r="K420" s="5"/>
    </row>
    <row r="421" ht="14.25" spans="1:11">
      <c r="A421" s="3">
        <v>420</v>
      </c>
      <c r="B421" s="3" t="s">
        <v>2389</v>
      </c>
      <c r="C421" s="3" t="s">
        <v>1773</v>
      </c>
      <c r="D421" s="5" t="s">
        <v>2050</v>
      </c>
      <c r="E421" s="6" t="s">
        <v>127</v>
      </c>
      <c r="F421" s="7">
        <v>6</v>
      </c>
      <c r="G421" s="7"/>
      <c r="H421" s="3"/>
      <c r="I421" s="3" t="s">
        <v>52</v>
      </c>
      <c r="J421" s="28" t="s">
        <v>53</v>
      </c>
      <c r="K421" s="5"/>
    </row>
    <row r="422" ht="14.25" spans="1:11">
      <c r="A422" s="3">
        <v>421</v>
      </c>
      <c r="B422" s="15" t="s">
        <v>2389</v>
      </c>
      <c r="C422" s="15" t="s">
        <v>1773</v>
      </c>
      <c r="D422" s="15" t="s">
        <v>2026</v>
      </c>
      <c r="E422" s="13" t="s">
        <v>127</v>
      </c>
      <c r="F422" s="13">
        <v>1</v>
      </c>
      <c r="G422" s="15"/>
      <c r="H422" s="3"/>
      <c r="I422" s="15" t="s">
        <v>75</v>
      </c>
      <c r="J422" s="30" t="s">
        <v>25</v>
      </c>
      <c r="K422" s="15" t="s">
        <v>1893</v>
      </c>
    </row>
    <row r="423" ht="42.75" spans="1:11">
      <c r="A423" s="3">
        <v>422</v>
      </c>
      <c r="B423" s="3" t="s">
        <v>2390</v>
      </c>
      <c r="C423" s="3" t="s">
        <v>1773</v>
      </c>
      <c r="D423" s="5" t="s">
        <v>1954</v>
      </c>
      <c r="E423" s="6" t="s">
        <v>127</v>
      </c>
      <c r="F423" s="7">
        <v>4</v>
      </c>
      <c r="G423" s="7"/>
      <c r="H423" s="3"/>
      <c r="I423" s="3" t="s">
        <v>59</v>
      </c>
      <c r="J423" s="28" t="s">
        <v>43</v>
      </c>
      <c r="K423" s="5" t="s">
        <v>1803</v>
      </c>
    </row>
    <row r="424" ht="14.25" spans="1:11">
      <c r="A424" s="3">
        <v>423</v>
      </c>
      <c r="B424" s="9" t="s">
        <v>2390</v>
      </c>
      <c r="C424" s="9" t="s">
        <v>1773</v>
      </c>
      <c r="D424" s="9" t="s">
        <v>2391</v>
      </c>
      <c r="E424" s="9" t="s">
        <v>127</v>
      </c>
      <c r="F424" s="9">
        <v>1</v>
      </c>
      <c r="G424" s="8"/>
      <c r="H424" s="3"/>
      <c r="I424" s="5" t="s">
        <v>148</v>
      </c>
      <c r="J424" s="29" t="s">
        <v>53</v>
      </c>
      <c r="K424" s="8"/>
    </row>
    <row r="425" ht="42.75" spans="1:11">
      <c r="A425" s="3">
        <v>424</v>
      </c>
      <c r="B425" s="3" t="s">
        <v>2392</v>
      </c>
      <c r="C425" s="3" t="s">
        <v>1773</v>
      </c>
      <c r="D425" s="5" t="s">
        <v>1967</v>
      </c>
      <c r="E425" s="6" t="s">
        <v>127</v>
      </c>
      <c r="F425" s="7">
        <v>1</v>
      </c>
      <c r="G425" s="7"/>
      <c r="H425" s="3"/>
      <c r="I425" s="3" t="s">
        <v>59</v>
      </c>
      <c r="J425" s="28" t="s">
        <v>43</v>
      </c>
      <c r="K425" s="5" t="s">
        <v>1803</v>
      </c>
    </row>
    <row r="426" ht="14.25" spans="1:11">
      <c r="A426" s="3">
        <v>425</v>
      </c>
      <c r="B426" s="9" t="s">
        <v>2392</v>
      </c>
      <c r="C426" s="9" t="s">
        <v>1773</v>
      </c>
      <c r="D426" s="9" t="s">
        <v>2393</v>
      </c>
      <c r="E426" s="9" t="s">
        <v>127</v>
      </c>
      <c r="F426" s="9">
        <v>1</v>
      </c>
      <c r="G426" s="8"/>
      <c r="H426" s="3"/>
      <c r="I426" s="5" t="s">
        <v>148</v>
      </c>
      <c r="J426" s="29" t="s">
        <v>53</v>
      </c>
      <c r="K426" s="8"/>
    </row>
    <row r="427" ht="14.25" spans="1:11">
      <c r="A427" s="3">
        <v>426</v>
      </c>
      <c r="B427" s="3" t="s">
        <v>2394</v>
      </c>
      <c r="C427" s="3" t="s">
        <v>1773</v>
      </c>
      <c r="D427" s="5" t="s">
        <v>2107</v>
      </c>
      <c r="E427" s="6" t="s">
        <v>127</v>
      </c>
      <c r="F427" s="7">
        <v>350</v>
      </c>
      <c r="G427" s="7"/>
      <c r="H427" s="3"/>
      <c r="I427" s="3" t="s">
        <v>2395</v>
      </c>
      <c r="J427" s="28" t="s">
        <v>25</v>
      </c>
      <c r="K427" s="5"/>
    </row>
    <row r="428" ht="14.25" spans="1:11">
      <c r="A428" s="3">
        <v>427</v>
      </c>
      <c r="B428" s="23" t="s">
        <v>2394</v>
      </c>
      <c r="C428" s="5" t="s">
        <v>1773</v>
      </c>
      <c r="D428" s="23" t="s">
        <v>865</v>
      </c>
      <c r="E428" s="24" t="s">
        <v>127</v>
      </c>
      <c r="F428" s="23">
        <v>161</v>
      </c>
      <c r="G428" s="8"/>
      <c r="H428" s="3"/>
      <c r="I428" s="5" t="s">
        <v>2396</v>
      </c>
      <c r="J428" s="29" t="s">
        <v>53</v>
      </c>
      <c r="K428" s="8"/>
    </row>
    <row r="429" ht="28.5" spans="1:11">
      <c r="A429" s="3">
        <v>428</v>
      </c>
      <c r="B429" s="9" t="s">
        <v>2397</v>
      </c>
      <c r="C429" s="9" t="s">
        <v>1773</v>
      </c>
      <c r="D429" s="9" t="s">
        <v>1814</v>
      </c>
      <c r="E429" s="9" t="s">
        <v>127</v>
      </c>
      <c r="F429" s="9">
        <v>1</v>
      </c>
      <c r="G429" s="8"/>
      <c r="H429" s="3"/>
      <c r="I429" s="9" t="s">
        <v>148</v>
      </c>
      <c r="J429" s="30" t="s">
        <v>53</v>
      </c>
      <c r="K429" s="8"/>
    </row>
    <row r="430" ht="14.25" spans="1:11">
      <c r="A430" s="3">
        <v>429</v>
      </c>
      <c r="B430" s="3" t="s">
        <v>2398</v>
      </c>
      <c r="C430" s="3" t="s">
        <v>1773</v>
      </c>
      <c r="D430" s="5" t="s">
        <v>2399</v>
      </c>
      <c r="E430" s="6" t="s">
        <v>127</v>
      </c>
      <c r="F430" s="7">
        <v>10</v>
      </c>
      <c r="G430" s="7"/>
      <c r="H430" s="3"/>
      <c r="I430" s="3" t="s">
        <v>52</v>
      </c>
      <c r="J430" s="28" t="s">
        <v>53</v>
      </c>
      <c r="K430" s="5" t="s">
        <v>1852</v>
      </c>
    </row>
    <row r="431" ht="14.25" spans="1:11">
      <c r="A431" s="3">
        <v>430</v>
      </c>
      <c r="B431" s="3" t="s">
        <v>2400</v>
      </c>
      <c r="C431" s="3" t="s">
        <v>1773</v>
      </c>
      <c r="D431" s="5" t="s">
        <v>2401</v>
      </c>
      <c r="E431" s="6" t="s">
        <v>127</v>
      </c>
      <c r="F431" s="7">
        <v>6</v>
      </c>
      <c r="G431" s="7"/>
      <c r="H431" s="3"/>
      <c r="I431" s="3" t="s">
        <v>38</v>
      </c>
      <c r="J431" s="28" t="s">
        <v>35</v>
      </c>
      <c r="K431" s="5"/>
    </row>
    <row r="432" ht="42.75" spans="1:11">
      <c r="A432" s="3">
        <v>431</v>
      </c>
      <c r="B432" s="3" t="s">
        <v>2400</v>
      </c>
      <c r="C432" s="3" t="s">
        <v>1773</v>
      </c>
      <c r="D432" s="5" t="s">
        <v>2402</v>
      </c>
      <c r="E432" s="6" t="s">
        <v>127</v>
      </c>
      <c r="F432" s="7">
        <v>1</v>
      </c>
      <c r="G432" s="7"/>
      <c r="H432" s="3"/>
      <c r="I432" s="3" t="s">
        <v>59</v>
      </c>
      <c r="J432" s="28" t="s">
        <v>43</v>
      </c>
      <c r="K432" s="5" t="s">
        <v>1803</v>
      </c>
    </row>
    <row r="433" ht="14.25" spans="1:11">
      <c r="A433" s="3">
        <v>432</v>
      </c>
      <c r="B433" s="3" t="s">
        <v>2400</v>
      </c>
      <c r="C433" s="3" t="s">
        <v>1773</v>
      </c>
      <c r="D433" s="3" t="s">
        <v>2403</v>
      </c>
      <c r="E433" s="3" t="s">
        <v>127</v>
      </c>
      <c r="F433" s="3">
        <v>1</v>
      </c>
      <c r="G433" s="8"/>
      <c r="H433" s="3"/>
      <c r="I433" s="5" t="s">
        <v>148</v>
      </c>
      <c r="J433" s="28" t="s">
        <v>53</v>
      </c>
      <c r="K433" s="8"/>
    </row>
    <row r="434" ht="14.25" spans="1:11">
      <c r="A434" s="3">
        <v>433</v>
      </c>
      <c r="B434" s="3" t="s">
        <v>2404</v>
      </c>
      <c r="C434" s="3" t="s">
        <v>1773</v>
      </c>
      <c r="D434" s="5"/>
      <c r="E434" s="6" t="s">
        <v>127</v>
      </c>
      <c r="F434" s="7">
        <v>4</v>
      </c>
      <c r="G434" s="7"/>
      <c r="H434" s="3"/>
      <c r="I434" s="3" t="s">
        <v>104</v>
      </c>
      <c r="J434" s="28" t="s">
        <v>53</v>
      </c>
      <c r="K434" s="5"/>
    </row>
    <row r="435" ht="14.25" spans="1:11">
      <c r="A435" s="3">
        <v>434</v>
      </c>
      <c r="B435" s="34" t="s">
        <v>2405</v>
      </c>
      <c r="C435" s="34" t="s">
        <v>1773</v>
      </c>
      <c r="D435" s="34" t="s">
        <v>2406</v>
      </c>
      <c r="E435" s="36" t="s">
        <v>127</v>
      </c>
      <c r="F435" s="34">
        <v>5</v>
      </c>
      <c r="G435" s="36"/>
      <c r="H435" s="3"/>
      <c r="I435" s="34" t="s">
        <v>1963</v>
      </c>
      <c r="J435" s="37" t="s">
        <v>53</v>
      </c>
      <c r="K435" s="5"/>
    </row>
    <row r="436" ht="14.25" spans="1:11">
      <c r="A436" s="3">
        <v>435</v>
      </c>
      <c r="B436" s="3" t="s">
        <v>2407</v>
      </c>
      <c r="C436" s="3" t="s">
        <v>1773</v>
      </c>
      <c r="D436" s="3" t="s">
        <v>2408</v>
      </c>
      <c r="E436" s="3" t="s">
        <v>127</v>
      </c>
      <c r="F436" s="3">
        <v>2</v>
      </c>
      <c r="G436" s="8"/>
      <c r="H436" s="3"/>
      <c r="I436" s="3" t="s">
        <v>148</v>
      </c>
      <c r="J436" s="37" t="s">
        <v>53</v>
      </c>
      <c r="K436" s="8"/>
    </row>
    <row r="437" ht="14.25" spans="1:11">
      <c r="A437" s="3">
        <v>436</v>
      </c>
      <c r="B437" s="32" t="s">
        <v>2409</v>
      </c>
      <c r="C437" s="32" t="s">
        <v>1773</v>
      </c>
      <c r="D437" s="32" t="s">
        <v>2410</v>
      </c>
      <c r="E437" s="33" t="s">
        <v>127</v>
      </c>
      <c r="F437" s="33">
        <v>90</v>
      </c>
      <c r="G437" s="3"/>
      <c r="H437" s="3"/>
      <c r="I437" s="32" t="s">
        <v>2411</v>
      </c>
      <c r="J437" s="29" t="s">
        <v>53</v>
      </c>
      <c r="K437" s="32"/>
    </row>
    <row r="438" ht="14.25" spans="1:11">
      <c r="A438" s="3">
        <v>437</v>
      </c>
      <c r="B438" s="5" t="s">
        <v>2412</v>
      </c>
      <c r="C438" s="5" t="s">
        <v>1773</v>
      </c>
      <c r="D438" s="5" t="s">
        <v>2178</v>
      </c>
      <c r="E438" s="5" t="s">
        <v>127</v>
      </c>
      <c r="F438" s="5">
        <v>1</v>
      </c>
      <c r="G438" s="8"/>
      <c r="H438" s="3"/>
      <c r="I438" s="5" t="s">
        <v>148</v>
      </c>
      <c r="J438" s="29" t="s">
        <v>53</v>
      </c>
      <c r="K438" s="8"/>
    </row>
    <row r="439" ht="42.75" spans="1:11">
      <c r="A439" s="3">
        <v>438</v>
      </c>
      <c r="B439" s="3" t="s">
        <v>2413</v>
      </c>
      <c r="C439" s="3" t="s">
        <v>1773</v>
      </c>
      <c r="D439" s="5" t="s">
        <v>1138</v>
      </c>
      <c r="E439" s="6" t="s">
        <v>292</v>
      </c>
      <c r="F439" s="7">
        <v>1</v>
      </c>
      <c r="G439" s="7"/>
      <c r="H439" s="3"/>
      <c r="I439" s="3" t="s">
        <v>59</v>
      </c>
      <c r="J439" s="28" t="s">
        <v>43</v>
      </c>
      <c r="K439" s="5" t="s">
        <v>1803</v>
      </c>
    </row>
    <row r="440" ht="14.25" spans="1:11">
      <c r="A440" s="3">
        <v>439</v>
      </c>
      <c r="B440" s="3" t="s">
        <v>2414</v>
      </c>
      <c r="C440" s="3" t="s">
        <v>1773</v>
      </c>
      <c r="D440" s="5" t="s">
        <v>2329</v>
      </c>
      <c r="E440" s="6" t="s">
        <v>127</v>
      </c>
      <c r="F440" s="7">
        <v>2</v>
      </c>
      <c r="G440" s="7"/>
      <c r="H440" s="3"/>
      <c r="I440" s="3" t="s">
        <v>38</v>
      </c>
      <c r="J440" s="28" t="s">
        <v>35</v>
      </c>
      <c r="K440" s="5"/>
    </row>
    <row r="441" ht="14.25" spans="1:11">
      <c r="A441" s="3">
        <v>440</v>
      </c>
      <c r="B441" s="3" t="s">
        <v>2415</v>
      </c>
      <c r="C441" s="3" t="s">
        <v>1773</v>
      </c>
      <c r="D441" s="5" t="s">
        <v>2416</v>
      </c>
      <c r="E441" s="6" t="s">
        <v>127</v>
      </c>
      <c r="F441" s="7">
        <v>2</v>
      </c>
      <c r="G441" s="7"/>
      <c r="H441" s="3"/>
      <c r="I441" s="3" t="s">
        <v>38</v>
      </c>
      <c r="J441" s="28" t="s">
        <v>17</v>
      </c>
      <c r="K441" s="5"/>
    </row>
    <row r="442" ht="14.25" spans="1:11">
      <c r="A442" s="3">
        <v>441</v>
      </c>
      <c r="B442" s="3" t="s">
        <v>2417</v>
      </c>
      <c r="C442" s="3" t="s">
        <v>1773</v>
      </c>
      <c r="D442" s="5" t="s">
        <v>1823</v>
      </c>
      <c r="E442" s="6" t="s">
        <v>127</v>
      </c>
      <c r="F442" s="7">
        <v>2</v>
      </c>
      <c r="G442" s="7"/>
      <c r="H442" s="3"/>
      <c r="I442" s="3" t="s">
        <v>68</v>
      </c>
      <c r="J442" s="28" t="s">
        <v>43</v>
      </c>
      <c r="K442" s="5"/>
    </row>
    <row r="443" ht="42.75" spans="1:11">
      <c r="A443" s="3">
        <v>442</v>
      </c>
      <c r="B443" s="3" t="s">
        <v>2418</v>
      </c>
      <c r="C443" s="3" t="s">
        <v>1773</v>
      </c>
      <c r="D443" s="5" t="s">
        <v>1967</v>
      </c>
      <c r="E443" s="6" t="s">
        <v>127</v>
      </c>
      <c r="F443" s="7">
        <v>4</v>
      </c>
      <c r="G443" s="7"/>
      <c r="H443" s="3"/>
      <c r="I443" s="3" t="s">
        <v>59</v>
      </c>
      <c r="J443" s="28" t="s">
        <v>25</v>
      </c>
      <c r="K443" s="5" t="s">
        <v>1803</v>
      </c>
    </row>
    <row r="444" ht="14.25" spans="1:11">
      <c r="A444" s="3">
        <v>443</v>
      </c>
      <c r="B444" s="5" t="s">
        <v>2418</v>
      </c>
      <c r="C444" s="5" t="s">
        <v>1773</v>
      </c>
      <c r="D444" s="5" t="s">
        <v>1138</v>
      </c>
      <c r="E444" s="5" t="s">
        <v>103</v>
      </c>
      <c r="F444" s="5">
        <v>1</v>
      </c>
      <c r="G444" s="8"/>
      <c r="H444" s="3"/>
      <c r="I444" s="5" t="s">
        <v>148</v>
      </c>
      <c r="J444" s="29" t="s">
        <v>53</v>
      </c>
      <c r="K444" s="8"/>
    </row>
    <row r="445" ht="14.25" spans="1:11">
      <c r="A445" s="3">
        <v>444</v>
      </c>
      <c r="B445" s="3" t="s">
        <v>2419</v>
      </c>
      <c r="C445" s="3" t="s">
        <v>1773</v>
      </c>
      <c r="D445" s="5" t="s">
        <v>2420</v>
      </c>
      <c r="E445" s="6" t="s">
        <v>127</v>
      </c>
      <c r="F445" s="7">
        <v>1</v>
      </c>
      <c r="G445" s="7"/>
      <c r="H445" s="3"/>
      <c r="I445" s="3" t="s">
        <v>38</v>
      </c>
      <c r="J445" s="28" t="s">
        <v>17</v>
      </c>
      <c r="K445" s="5"/>
    </row>
    <row r="446" ht="14.25" spans="1:11">
      <c r="A446" s="3">
        <v>445</v>
      </c>
      <c r="B446" s="3" t="s">
        <v>2421</v>
      </c>
      <c r="C446" s="3" t="s">
        <v>1773</v>
      </c>
      <c r="D446" s="5" t="s">
        <v>2422</v>
      </c>
      <c r="E446" s="6" t="s">
        <v>127</v>
      </c>
      <c r="F446" s="7">
        <v>6</v>
      </c>
      <c r="G446" s="7"/>
      <c r="H446" s="3"/>
      <c r="I446" s="3" t="s">
        <v>2423</v>
      </c>
      <c r="J446" s="28" t="s">
        <v>689</v>
      </c>
      <c r="K446" s="5"/>
    </row>
    <row r="447" ht="14.25" spans="1:11">
      <c r="A447" s="3">
        <v>446</v>
      </c>
      <c r="B447" s="32" t="s">
        <v>2421</v>
      </c>
      <c r="C447" s="32" t="s">
        <v>1773</v>
      </c>
      <c r="D447" s="32" t="s">
        <v>2424</v>
      </c>
      <c r="E447" s="32" t="s">
        <v>127</v>
      </c>
      <c r="F447" s="33">
        <v>3</v>
      </c>
      <c r="G447" s="32"/>
      <c r="H447" s="3"/>
      <c r="I447" s="32" t="s">
        <v>75</v>
      </c>
      <c r="J447" s="29" t="s">
        <v>25</v>
      </c>
      <c r="K447" s="32" t="s">
        <v>1961</v>
      </c>
    </row>
    <row r="448" ht="14.25" spans="1:11">
      <c r="A448" s="3">
        <v>447</v>
      </c>
      <c r="B448" s="3" t="s">
        <v>2425</v>
      </c>
      <c r="C448" s="3" t="s">
        <v>1773</v>
      </c>
      <c r="D448" s="5"/>
      <c r="E448" s="6" t="s">
        <v>127</v>
      </c>
      <c r="F448" s="7">
        <v>28</v>
      </c>
      <c r="G448" s="7"/>
      <c r="H448" s="3"/>
      <c r="I448" s="3" t="s">
        <v>104</v>
      </c>
      <c r="J448" s="28" t="s">
        <v>53</v>
      </c>
      <c r="K448" s="5"/>
    </row>
    <row r="449" ht="14.25" spans="1:11">
      <c r="A449" s="3">
        <v>448</v>
      </c>
      <c r="B449" s="3" t="s">
        <v>2426</v>
      </c>
      <c r="C449" s="3" t="s">
        <v>1773</v>
      </c>
      <c r="D449" s="5" t="s">
        <v>865</v>
      </c>
      <c r="E449" s="6" t="s">
        <v>127</v>
      </c>
      <c r="F449" s="7">
        <v>10</v>
      </c>
      <c r="G449" s="7"/>
      <c r="H449" s="3"/>
      <c r="I449" s="3" t="s">
        <v>38</v>
      </c>
      <c r="J449" s="28" t="s">
        <v>43</v>
      </c>
      <c r="K449" s="5"/>
    </row>
    <row r="450" ht="14.25" spans="1:11">
      <c r="A450" s="3">
        <v>449</v>
      </c>
      <c r="B450" s="3" t="s">
        <v>2427</v>
      </c>
      <c r="C450" s="3" t="s">
        <v>1773</v>
      </c>
      <c r="D450" s="5" t="s">
        <v>772</v>
      </c>
      <c r="E450" s="6" t="s">
        <v>127</v>
      </c>
      <c r="F450" s="7">
        <v>2</v>
      </c>
      <c r="G450" s="7"/>
      <c r="H450" s="3"/>
      <c r="I450" s="3" t="s">
        <v>104</v>
      </c>
      <c r="J450" s="28" t="s">
        <v>53</v>
      </c>
      <c r="K450" s="5"/>
    </row>
    <row r="451" ht="14.25" spans="1:11">
      <c r="A451" s="3">
        <v>450</v>
      </c>
      <c r="B451" s="5" t="s">
        <v>2428</v>
      </c>
      <c r="C451" s="5" t="s">
        <v>1773</v>
      </c>
      <c r="D451" s="5" t="s">
        <v>2262</v>
      </c>
      <c r="E451" s="5" t="s">
        <v>127</v>
      </c>
      <c r="F451" s="5">
        <v>1</v>
      </c>
      <c r="G451" s="8"/>
      <c r="H451" s="3"/>
      <c r="I451" s="5" t="s">
        <v>148</v>
      </c>
      <c r="J451" s="29" t="s">
        <v>53</v>
      </c>
      <c r="K451" s="8"/>
    </row>
    <row r="452" ht="42.75" spans="1:11">
      <c r="A452" s="3">
        <v>451</v>
      </c>
      <c r="B452" s="3" t="s">
        <v>2429</v>
      </c>
      <c r="C452" s="3" t="s">
        <v>1773</v>
      </c>
      <c r="D452" s="5" t="s">
        <v>1967</v>
      </c>
      <c r="E452" s="6" t="s">
        <v>127</v>
      </c>
      <c r="F452" s="7">
        <v>3</v>
      </c>
      <c r="G452" s="7"/>
      <c r="H452" s="3"/>
      <c r="I452" s="3" t="s">
        <v>59</v>
      </c>
      <c r="J452" s="28" t="s">
        <v>43</v>
      </c>
      <c r="K452" s="5" t="s">
        <v>1803</v>
      </c>
    </row>
    <row r="453" ht="14.25" spans="1:11">
      <c r="A453" s="3">
        <v>452</v>
      </c>
      <c r="B453" s="3" t="s">
        <v>2430</v>
      </c>
      <c r="C453" s="3" t="s">
        <v>1773</v>
      </c>
      <c r="D453" s="5"/>
      <c r="E453" s="6" t="s">
        <v>20</v>
      </c>
      <c r="F453" s="7">
        <v>420</v>
      </c>
      <c r="G453" s="7"/>
      <c r="H453" s="3"/>
      <c r="I453" s="3" t="s">
        <v>104</v>
      </c>
      <c r="J453" s="28" t="s">
        <v>53</v>
      </c>
      <c r="K453" s="5"/>
    </row>
    <row r="454" ht="14.25" spans="1:11">
      <c r="A454" s="3">
        <v>453</v>
      </c>
      <c r="B454" s="5" t="s">
        <v>2431</v>
      </c>
      <c r="C454" s="32" t="s">
        <v>1773</v>
      </c>
      <c r="D454" s="5" t="s">
        <v>2432</v>
      </c>
      <c r="E454" s="33" t="s">
        <v>103</v>
      </c>
      <c r="F454" s="33">
        <v>20</v>
      </c>
      <c r="G454" s="3"/>
      <c r="H454" s="3"/>
      <c r="I454" s="32" t="s">
        <v>75</v>
      </c>
      <c r="J454" s="29" t="s">
        <v>25</v>
      </c>
      <c r="K454" s="32" t="s">
        <v>1893</v>
      </c>
    </row>
    <row r="455" ht="28.5" spans="1:11">
      <c r="A455" s="3">
        <v>454</v>
      </c>
      <c r="B455" s="5" t="s">
        <v>2433</v>
      </c>
      <c r="C455" s="32" t="s">
        <v>1773</v>
      </c>
      <c r="D455" s="5" t="s">
        <v>2434</v>
      </c>
      <c r="E455" s="33" t="s">
        <v>103</v>
      </c>
      <c r="F455" s="33">
        <v>35</v>
      </c>
      <c r="G455" s="3"/>
      <c r="H455" s="3"/>
      <c r="I455" s="32" t="s">
        <v>75</v>
      </c>
      <c r="J455" s="29" t="s">
        <v>25</v>
      </c>
      <c r="K455" s="32" t="s">
        <v>1893</v>
      </c>
    </row>
    <row r="456" ht="14.25" spans="1:11">
      <c r="A456" s="3">
        <v>455</v>
      </c>
      <c r="B456" s="5" t="s">
        <v>2435</v>
      </c>
      <c r="C456" s="32" t="s">
        <v>1773</v>
      </c>
      <c r="D456" s="5" t="s">
        <v>1965</v>
      </c>
      <c r="E456" s="33" t="s">
        <v>381</v>
      </c>
      <c r="F456" s="33">
        <v>55</v>
      </c>
      <c r="G456" s="32"/>
      <c r="H456" s="3"/>
      <c r="I456" s="32" t="s">
        <v>75</v>
      </c>
      <c r="J456" s="29" t="s">
        <v>25</v>
      </c>
      <c r="K456" s="32" t="s">
        <v>1893</v>
      </c>
    </row>
    <row r="457" ht="14.25" spans="1:11">
      <c r="A457" s="3">
        <v>456</v>
      </c>
      <c r="B457" s="5" t="s">
        <v>2436</v>
      </c>
      <c r="C457" s="32" t="s">
        <v>1773</v>
      </c>
      <c r="D457" s="5" t="s">
        <v>1965</v>
      </c>
      <c r="E457" s="33" t="s">
        <v>381</v>
      </c>
      <c r="F457" s="33">
        <v>55</v>
      </c>
      <c r="G457" s="32"/>
      <c r="H457" s="3"/>
      <c r="I457" s="32" t="s">
        <v>75</v>
      </c>
      <c r="J457" s="29" t="s">
        <v>25</v>
      </c>
      <c r="K457" s="32" t="s">
        <v>1893</v>
      </c>
    </row>
    <row r="458" ht="14.25" spans="1:11">
      <c r="A458" s="3">
        <v>457</v>
      </c>
      <c r="B458" s="32" t="s">
        <v>2437</v>
      </c>
      <c r="C458" s="32" t="s">
        <v>1773</v>
      </c>
      <c r="D458" s="5" t="s">
        <v>1965</v>
      </c>
      <c r="E458" s="33" t="s">
        <v>381</v>
      </c>
      <c r="F458" s="33">
        <v>55</v>
      </c>
      <c r="G458" s="32"/>
      <c r="H458" s="3"/>
      <c r="I458" s="32" t="s">
        <v>75</v>
      </c>
      <c r="J458" s="29" t="s">
        <v>25</v>
      </c>
      <c r="K458" s="32" t="s">
        <v>1893</v>
      </c>
    </row>
    <row r="459" ht="57" spans="1:11">
      <c r="A459" s="3">
        <v>458</v>
      </c>
      <c r="B459" s="5" t="s">
        <v>2438</v>
      </c>
      <c r="C459" s="32" t="s">
        <v>1773</v>
      </c>
      <c r="D459" s="5" t="s">
        <v>2439</v>
      </c>
      <c r="E459" s="33" t="s">
        <v>103</v>
      </c>
      <c r="F459" s="33">
        <v>55</v>
      </c>
      <c r="G459" s="3"/>
      <c r="H459" s="3"/>
      <c r="I459" s="32" t="s">
        <v>75</v>
      </c>
      <c r="J459" s="29" t="s">
        <v>25</v>
      </c>
      <c r="K459" s="32" t="s">
        <v>1893</v>
      </c>
    </row>
    <row r="460" ht="28.5" spans="1:11">
      <c r="A460" s="3">
        <v>459</v>
      </c>
      <c r="B460" s="5" t="s">
        <v>2440</v>
      </c>
      <c r="C460" s="32" t="s">
        <v>1773</v>
      </c>
      <c r="D460" s="5" t="s">
        <v>2441</v>
      </c>
      <c r="E460" s="33" t="s">
        <v>103</v>
      </c>
      <c r="F460" s="33">
        <v>35</v>
      </c>
      <c r="G460" s="3"/>
      <c r="H460" s="3"/>
      <c r="I460" s="32" t="s">
        <v>75</v>
      </c>
      <c r="J460" s="29" t="s">
        <v>25</v>
      </c>
      <c r="K460" s="32" t="s">
        <v>1893</v>
      </c>
    </row>
    <row r="461" ht="14.25" spans="1:11">
      <c r="A461" s="3">
        <v>460</v>
      </c>
      <c r="B461" s="5" t="s">
        <v>2442</v>
      </c>
      <c r="C461" s="32" t="s">
        <v>1773</v>
      </c>
      <c r="D461" s="5" t="s">
        <v>1965</v>
      </c>
      <c r="E461" s="33" t="s">
        <v>381</v>
      </c>
      <c r="F461" s="33">
        <v>55</v>
      </c>
      <c r="G461" s="32"/>
      <c r="H461" s="3"/>
      <c r="I461" s="32" t="s">
        <v>75</v>
      </c>
      <c r="J461" s="29" t="s">
        <v>25</v>
      </c>
      <c r="K461" s="32" t="s">
        <v>1893</v>
      </c>
    </row>
    <row r="462" ht="28.5" spans="1:11">
      <c r="A462" s="3">
        <v>461</v>
      </c>
      <c r="B462" s="5" t="s">
        <v>2443</v>
      </c>
      <c r="C462" s="32" t="s">
        <v>1773</v>
      </c>
      <c r="D462" s="5" t="s">
        <v>2444</v>
      </c>
      <c r="E462" s="33" t="s">
        <v>103</v>
      </c>
      <c r="F462" s="33">
        <v>35</v>
      </c>
      <c r="G462" s="3"/>
      <c r="H462" s="3"/>
      <c r="I462" s="32" t="s">
        <v>75</v>
      </c>
      <c r="J462" s="29" t="s">
        <v>25</v>
      </c>
      <c r="K462" s="32" t="s">
        <v>1893</v>
      </c>
    </row>
    <row r="463" ht="28.5" spans="1:11">
      <c r="A463" s="3">
        <v>462</v>
      </c>
      <c r="B463" s="5" t="s">
        <v>2445</v>
      </c>
      <c r="C463" s="32" t="s">
        <v>1773</v>
      </c>
      <c r="D463" s="5" t="s">
        <v>2441</v>
      </c>
      <c r="E463" s="33" t="s">
        <v>103</v>
      </c>
      <c r="F463" s="33">
        <v>35</v>
      </c>
      <c r="G463" s="3"/>
      <c r="H463" s="3"/>
      <c r="I463" s="32" t="s">
        <v>75</v>
      </c>
      <c r="J463" s="29" t="s">
        <v>25</v>
      </c>
      <c r="K463" s="32" t="s">
        <v>1893</v>
      </c>
    </row>
    <row r="464" ht="14.25" spans="1:11">
      <c r="A464" s="3">
        <v>463</v>
      </c>
      <c r="B464" s="5" t="s">
        <v>2446</v>
      </c>
      <c r="C464" s="32" t="s">
        <v>1773</v>
      </c>
      <c r="D464" s="5" t="s">
        <v>1965</v>
      </c>
      <c r="E464" s="33" t="s">
        <v>381</v>
      </c>
      <c r="F464" s="33">
        <v>55</v>
      </c>
      <c r="G464" s="32"/>
      <c r="H464" s="3"/>
      <c r="I464" s="32" t="s">
        <v>75</v>
      </c>
      <c r="J464" s="29" t="s">
        <v>25</v>
      </c>
      <c r="K464" s="32" t="s">
        <v>1893</v>
      </c>
    </row>
    <row r="465" ht="14.25" spans="1:11">
      <c r="A465" s="3">
        <v>464</v>
      </c>
      <c r="B465" s="5" t="s">
        <v>2447</v>
      </c>
      <c r="C465" s="32" t="s">
        <v>1773</v>
      </c>
      <c r="D465" s="5" t="s">
        <v>1965</v>
      </c>
      <c r="E465" s="33" t="s">
        <v>381</v>
      </c>
      <c r="F465" s="33">
        <v>55</v>
      </c>
      <c r="G465" s="32"/>
      <c r="H465" s="3"/>
      <c r="I465" s="32" t="s">
        <v>75</v>
      </c>
      <c r="J465" s="29" t="s">
        <v>25</v>
      </c>
      <c r="K465" s="32" t="s">
        <v>1893</v>
      </c>
    </row>
    <row r="466" ht="14.25" spans="1:11">
      <c r="A466" s="3">
        <v>465</v>
      </c>
      <c r="B466" s="5" t="s">
        <v>2448</v>
      </c>
      <c r="C466" s="32" t="s">
        <v>1773</v>
      </c>
      <c r="D466" s="5" t="s">
        <v>1965</v>
      </c>
      <c r="E466" s="33" t="s">
        <v>381</v>
      </c>
      <c r="F466" s="33">
        <v>55</v>
      </c>
      <c r="G466" s="32"/>
      <c r="H466" s="3"/>
      <c r="I466" s="32" t="s">
        <v>75</v>
      </c>
      <c r="J466" s="29" t="s">
        <v>25</v>
      </c>
      <c r="K466" s="32" t="s">
        <v>1893</v>
      </c>
    </row>
    <row r="467" ht="28.5" spans="1:11">
      <c r="A467" s="3">
        <v>466</v>
      </c>
      <c r="B467" s="5" t="s">
        <v>2449</v>
      </c>
      <c r="C467" s="32" t="s">
        <v>1773</v>
      </c>
      <c r="D467" s="5" t="s">
        <v>2450</v>
      </c>
      <c r="E467" s="33" t="s">
        <v>103</v>
      </c>
      <c r="F467" s="33">
        <v>35</v>
      </c>
      <c r="G467" s="3"/>
      <c r="H467" s="3"/>
      <c r="I467" s="32" t="s">
        <v>75</v>
      </c>
      <c r="J467" s="29" t="s">
        <v>76</v>
      </c>
      <c r="K467" s="32" t="s">
        <v>1893</v>
      </c>
    </row>
    <row r="468" ht="28.5" spans="1:11">
      <c r="A468" s="3">
        <v>467</v>
      </c>
      <c r="B468" s="5" t="s">
        <v>2451</v>
      </c>
      <c r="C468" s="32" t="s">
        <v>1773</v>
      </c>
      <c r="D468" s="5" t="s">
        <v>2452</v>
      </c>
      <c r="E468" s="33" t="s">
        <v>103</v>
      </c>
      <c r="F468" s="33">
        <v>35</v>
      </c>
      <c r="G468" s="3"/>
      <c r="H468" s="3"/>
      <c r="I468" s="32" t="s">
        <v>75</v>
      </c>
      <c r="J468" s="29" t="s">
        <v>76</v>
      </c>
      <c r="K468" s="32" t="s">
        <v>1893</v>
      </c>
    </row>
    <row r="469" ht="42.75" spans="1:11">
      <c r="A469" s="3">
        <v>468</v>
      </c>
      <c r="B469" s="3" t="s">
        <v>2453</v>
      </c>
      <c r="C469" s="3" t="s">
        <v>1773</v>
      </c>
      <c r="D469" s="5" t="s">
        <v>2454</v>
      </c>
      <c r="E469" s="6" t="s">
        <v>103</v>
      </c>
      <c r="F469" s="7">
        <v>10</v>
      </c>
      <c r="G469" s="7"/>
      <c r="H469" s="3"/>
      <c r="I469" s="3" t="s">
        <v>68</v>
      </c>
      <c r="J469" s="28" t="s">
        <v>17</v>
      </c>
      <c r="K469" s="5" t="s">
        <v>2454</v>
      </c>
    </row>
    <row r="470" ht="14.25" spans="1:11">
      <c r="A470" s="3">
        <v>469</v>
      </c>
      <c r="B470" s="15" t="s">
        <v>2455</v>
      </c>
      <c r="C470" s="15" t="s">
        <v>1773</v>
      </c>
      <c r="D470" s="15" t="s">
        <v>2456</v>
      </c>
      <c r="E470" s="13" t="s">
        <v>127</v>
      </c>
      <c r="F470" s="13">
        <v>3</v>
      </c>
      <c r="G470" s="4"/>
      <c r="H470" s="3"/>
      <c r="I470" s="15" t="s">
        <v>75</v>
      </c>
      <c r="J470" s="30" t="s">
        <v>43</v>
      </c>
      <c r="K470" s="15" t="s">
        <v>1885</v>
      </c>
    </row>
    <row r="471" ht="14.25" spans="1:11">
      <c r="A471" s="3">
        <v>470</v>
      </c>
      <c r="B471" s="15" t="s">
        <v>2457</v>
      </c>
      <c r="C471" s="15" t="s">
        <v>1773</v>
      </c>
      <c r="D471" s="15" t="s">
        <v>2458</v>
      </c>
      <c r="E471" s="13" t="s">
        <v>127</v>
      </c>
      <c r="F471" s="13">
        <v>3</v>
      </c>
      <c r="G471" s="4"/>
      <c r="H471" s="3"/>
      <c r="I471" s="15" t="s">
        <v>75</v>
      </c>
      <c r="J471" s="30" t="s">
        <v>43</v>
      </c>
      <c r="K471" s="15" t="s">
        <v>1885</v>
      </c>
    </row>
    <row r="472" ht="14.25" spans="1:11">
      <c r="A472" s="3">
        <v>471</v>
      </c>
      <c r="B472" s="15" t="s">
        <v>2459</v>
      </c>
      <c r="C472" s="15" t="s">
        <v>1773</v>
      </c>
      <c r="D472" s="15" t="s">
        <v>2460</v>
      </c>
      <c r="E472" s="13" t="s">
        <v>572</v>
      </c>
      <c r="F472" s="13">
        <v>3</v>
      </c>
      <c r="G472" s="4"/>
      <c r="H472" s="3"/>
      <c r="I472" s="15" t="s">
        <v>75</v>
      </c>
      <c r="J472" s="30" t="s">
        <v>43</v>
      </c>
      <c r="K472" s="15" t="s">
        <v>1885</v>
      </c>
    </row>
    <row r="473" ht="42.75" spans="1:11">
      <c r="A473" s="3">
        <v>472</v>
      </c>
      <c r="B473" s="32" t="s">
        <v>2461</v>
      </c>
      <c r="C473" s="32" t="s">
        <v>1773</v>
      </c>
      <c r="D473" s="5" t="s">
        <v>2462</v>
      </c>
      <c r="E473" s="32" t="s">
        <v>103</v>
      </c>
      <c r="F473" s="33">
        <v>28</v>
      </c>
      <c r="G473" s="32"/>
      <c r="H473" s="3"/>
      <c r="I473" s="32" t="s">
        <v>75</v>
      </c>
      <c r="J473" s="29" t="s">
        <v>25</v>
      </c>
      <c r="K473" s="32" t="s">
        <v>1929</v>
      </c>
    </row>
    <row r="474" ht="14.25" spans="1:11">
      <c r="A474" s="3">
        <v>473</v>
      </c>
      <c r="B474" s="3" t="s">
        <v>2463</v>
      </c>
      <c r="C474" s="3" t="s">
        <v>1773</v>
      </c>
      <c r="D474" s="5" t="s">
        <v>2464</v>
      </c>
      <c r="E474" s="6" t="s">
        <v>127</v>
      </c>
      <c r="F474" s="7">
        <v>2</v>
      </c>
      <c r="G474" s="7"/>
      <c r="H474" s="3"/>
      <c r="I474" s="3" t="s">
        <v>52</v>
      </c>
      <c r="J474" s="28" t="s">
        <v>53</v>
      </c>
      <c r="K474" s="5"/>
    </row>
    <row r="475" ht="14.25" spans="1:11">
      <c r="A475" s="3">
        <v>474</v>
      </c>
      <c r="B475" s="3" t="s">
        <v>2465</v>
      </c>
      <c r="C475" s="3" t="s">
        <v>1773</v>
      </c>
      <c r="D475" s="5" t="s">
        <v>2466</v>
      </c>
      <c r="E475" s="6" t="s">
        <v>127</v>
      </c>
      <c r="F475" s="7">
        <v>2</v>
      </c>
      <c r="G475" s="7"/>
      <c r="H475" s="3"/>
      <c r="I475" s="3" t="s">
        <v>38</v>
      </c>
      <c r="J475" s="28" t="s">
        <v>17</v>
      </c>
      <c r="K475" s="5"/>
    </row>
    <row r="476" ht="14.25" spans="1:11">
      <c r="A476" s="3">
        <v>475</v>
      </c>
      <c r="B476" s="3" t="s">
        <v>2467</v>
      </c>
      <c r="C476" s="3" t="s">
        <v>1773</v>
      </c>
      <c r="D476" s="5" t="s">
        <v>1958</v>
      </c>
      <c r="E476" s="6" t="s">
        <v>127</v>
      </c>
      <c r="F476" s="7">
        <v>1</v>
      </c>
      <c r="G476" s="7"/>
      <c r="H476" s="3"/>
      <c r="I476" s="3" t="s">
        <v>52</v>
      </c>
      <c r="J476" s="28" t="s">
        <v>53</v>
      </c>
      <c r="K476" s="5"/>
    </row>
    <row r="477" ht="42.75" spans="1:11">
      <c r="A477" s="3">
        <v>476</v>
      </c>
      <c r="B477" s="3" t="s">
        <v>2467</v>
      </c>
      <c r="C477" s="3" t="s">
        <v>1773</v>
      </c>
      <c r="D477" s="5" t="s">
        <v>1967</v>
      </c>
      <c r="E477" s="6" t="s">
        <v>127</v>
      </c>
      <c r="F477" s="7">
        <v>2</v>
      </c>
      <c r="G477" s="7"/>
      <c r="H477" s="3"/>
      <c r="I477" s="3" t="s">
        <v>59</v>
      </c>
      <c r="J477" s="28" t="s">
        <v>76</v>
      </c>
      <c r="K477" s="5" t="s">
        <v>1803</v>
      </c>
    </row>
    <row r="478" ht="14.25" spans="1:11">
      <c r="A478" s="3">
        <v>477</v>
      </c>
      <c r="B478" s="3" t="s">
        <v>2468</v>
      </c>
      <c r="C478" s="3" t="s">
        <v>1773</v>
      </c>
      <c r="D478" s="5" t="s">
        <v>1949</v>
      </c>
      <c r="E478" s="6" t="s">
        <v>292</v>
      </c>
      <c r="F478" s="7">
        <v>1</v>
      </c>
      <c r="G478" s="7"/>
      <c r="H478" s="3"/>
      <c r="I478" s="3" t="s">
        <v>59</v>
      </c>
      <c r="J478" s="28" t="s">
        <v>76</v>
      </c>
      <c r="K478" s="5"/>
    </row>
    <row r="479" ht="14.25" spans="1:11">
      <c r="A479" s="3">
        <v>478</v>
      </c>
      <c r="B479" s="3" t="s">
        <v>2469</v>
      </c>
      <c r="C479" s="3" t="s">
        <v>1773</v>
      </c>
      <c r="D479" s="5" t="s">
        <v>2470</v>
      </c>
      <c r="E479" s="6" t="s">
        <v>381</v>
      </c>
      <c r="F479" s="7">
        <v>52</v>
      </c>
      <c r="G479" s="7"/>
      <c r="H479" s="3"/>
      <c r="I479" s="3" t="s">
        <v>104</v>
      </c>
      <c r="J479" s="28" t="s">
        <v>53</v>
      </c>
      <c r="K479" s="5"/>
    </row>
    <row r="480" ht="28.5" spans="1:11">
      <c r="A480" s="3">
        <v>479</v>
      </c>
      <c r="B480" s="32" t="s">
        <v>2469</v>
      </c>
      <c r="C480" s="32" t="s">
        <v>1773</v>
      </c>
      <c r="D480" s="32" t="s">
        <v>2471</v>
      </c>
      <c r="E480" s="32" t="s">
        <v>381</v>
      </c>
      <c r="F480" s="33">
        <v>30</v>
      </c>
      <c r="G480" s="32"/>
      <c r="H480" s="3"/>
      <c r="I480" s="32" t="s">
        <v>75</v>
      </c>
      <c r="J480" s="29" t="s">
        <v>25</v>
      </c>
      <c r="K480" s="32" t="s">
        <v>1961</v>
      </c>
    </row>
    <row r="481" ht="14.25" spans="1:11">
      <c r="A481" s="3">
        <v>480</v>
      </c>
      <c r="B481" s="32" t="s">
        <v>2472</v>
      </c>
      <c r="C481" s="32" t="s">
        <v>1773</v>
      </c>
      <c r="D481" s="32" t="s">
        <v>2473</v>
      </c>
      <c r="E481" s="32" t="s">
        <v>381</v>
      </c>
      <c r="F481" s="33">
        <v>15</v>
      </c>
      <c r="G481" s="32"/>
      <c r="H481" s="3"/>
      <c r="I481" s="32" t="s">
        <v>75</v>
      </c>
      <c r="J481" s="29" t="s">
        <v>25</v>
      </c>
      <c r="K481" s="32" t="s">
        <v>1961</v>
      </c>
    </row>
    <row r="482" ht="14.25" spans="1:11">
      <c r="A482" s="3">
        <v>481</v>
      </c>
      <c r="B482" s="3" t="s">
        <v>2474</v>
      </c>
      <c r="C482" s="3" t="s">
        <v>1773</v>
      </c>
      <c r="D482" s="5" t="s">
        <v>1967</v>
      </c>
      <c r="E482" s="6" t="s">
        <v>127</v>
      </c>
      <c r="F482" s="7">
        <v>2</v>
      </c>
      <c r="G482" s="7"/>
      <c r="H482" s="3"/>
      <c r="I482" s="3" t="s">
        <v>59</v>
      </c>
      <c r="J482" s="28" t="s">
        <v>43</v>
      </c>
      <c r="K482" s="5"/>
    </row>
    <row r="483" ht="14.25" spans="1:11">
      <c r="A483" s="3">
        <v>482</v>
      </c>
      <c r="B483" s="3" t="s">
        <v>2475</v>
      </c>
      <c r="C483" s="3" t="s">
        <v>1773</v>
      </c>
      <c r="D483" s="5" t="s">
        <v>2476</v>
      </c>
      <c r="E483" s="6" t="s">
        <v>127</v>
      </c>
      <c r="F483" s="7">
        <v>1</v>
      </c>
      <c r="G483" s="7"/>
      <c r="H483" s="3"/>
      <c r="I483" s="3" t="s">
        <v>38</v>
      </c>
      <c r="J483" s="28" t="s">
        <v>35</v>
      </c>
      <c r="K483" s="5"/>
    </row>
    <row r="484" ht="42.75" spans="1:11">
      <c r="A484" s="3">
        <v>483</v>
      </c>
      <c r="B484" s="3" t="s">
        <v>2477</v>
      </c>
      <c r="C484" s="3" t="s">
        <v>1773</v>
      </c>
      <c r="D484" s="5" t="s">
        <v>1967</v>
      </c>
      <c r="E484" s="6" t="s">
        <v>127</v>
      </c>
      <c r="F484" s="7">
        <v>3</v>
      </c>
      <c r="G484" s="7"/>
      <c r="H484" s="3"/>
      <c r="I484" s="3" t="s">
        <v>59</v>
      </c>
      <c r="J484" s="28" t="s">
        <v>43</v>
      </c>
      <c r="K484" s="5" t="s">
        <v>1803</v>
      </c>
    </row>
    <row r="485" ht="42.75" spans="1:11">
      <c r="A485" s="3">
        <v>484</v>
      </c>
      <c r="B485" s="3" t="s">
        <v>2478</v>
      </c>
      <c r="C485" s="3" t="s">
        <v>1773</v>
      </c>
      <c r="D485" s="5" t="s">
        <v>2178</v>
      </c>
      <c r="E485" s="6" t="s">
        <v>116</v>
      </c>
      <c r="F485" s="7">
        <v>1</v>
      </c>
      <c r="G485" s="7"/>
      <c r="H485" s="3"/>
      <c r="I485" s="3" t="s">
        <v>59</v>
      </c>
      <c r="J485" s="28" t="s">
        <v>43</v>
      </c>
      <c r="K485" s="5" t="s">
        <v>1803</v>
      </c>
    </row>
    <row r="486" ht="14.25" spans="1:11">
      <c r="A486" s="3">
        <v>485</v>
      </c>
      <c r="B486" s="3" t="s">
        <v>2479</v>
      </c>
      <c r="C486" s="3" t="s">
        <v>1773</v>
      </c>
      <c r="D486" s="5"/>
      <c r="E486" s="6" t="s">
        <v>1195</v>
      </c>
      <c r="F486" s="7">
        <v>360</v>
      </c>
      <c r="G486" s="7"/>
      <c r="H486" s="3"/>
      <c r="I486" s="3" t="s">
        <v>38</v>
      </c>
      <c r="J486" s="28" t="s">
        <v>53</v>
      </c>
      <c r="K486" s="5"/>
    </row>
    <row r="487" ht="14.25" spans="1:11">
      <c r="A487" s="3">
        <v>486</v>
      </c>
      <c r="B487" s="3" t="s">
        <v>2480</v>
      </c>
      <c r="C487" s="3" t="s">
        <v>1773</v>
      </c>
      <c r="D487" s="5" t="s">
        <v>2129</v>
      </c>
      <c r="E487" s="6" t="s">
        <v>127</v>
      </c>
      <c r="F487" s="7">
        <v>10</v>
      </c>
      <c r="G487" s="7"/>
      <c r="H487" s="3"/>
      <c r="I487" s="3" t="s">
        <v>59</v>
      </c>
      <c r="J487" s="28" t="s">
        <v>43</v>
      </c>
      <c r="K487" s="5"/>
    </row>
    <row r="488" ht="14.25" spans="1:11">
      <c r="A488" s="3">
        <v>487</v>
      </c>
      <c r="B488" s="3" t="s">
        <v>2481</v>
      </c>
      <c r="C488" s="3" t="s">
        <v>1773</v>
      </c>
      <c r="D488" s="5" t="s">
        <v>2199</v>
      </c>
      <c r="E488" s="6" t="s">
        <v>127</v>
      </c>
      <c r="F488" s="7">
        <v>1</v>
      </c>
      <c r="G488" s="7"/>
      <c r="H488" s="3"/>
      <c r="I488" s="3" t="s">
        <v>38</v>
      </c>
      <c r="J488" s="28" t="s">
        <v>189</v>
      </c>
      <c r="K488" s="5"/>
    </row>
    <row r="489" ht="14.25" spans="1:11">
      <c r="A489" s="3">
        <v>488</v>
      </c>
      <c r="B489" s="5" t="s">
        <v>2482</v>
      </c>
      <c r="C489" s="5" t="s">
        <v>1773</v>
      </c>
      <c r="D489" s="5" t="s">
        <v>2483</v>
      </c>
      <c r="E489" s="5" t="s">
        <v>127</v>
      </c>
      <c r="F489" s="5">
        <v>2</v>
      </c>
      <c r="G489" s="8"/>
      <c r="H489" s="3"/>
      <c r="I489" s="5" t="s">
        <v>148</v>
      </c>
      <c r="J489" s="29" t="s">
        <v>53</v>
      </c>
      <c r="K489" s="8"/>
    </row>
    <row r="490" ht="14.25" spans="1:11">
      <c r="A490" s="3">
        <v>489</v>
      </c>
      <c r="B490" s="9" t="s">
        <v>2484</v>
      </c>
      <c r="C490" s="9" t="s">
        <v>1773</v>
      </c>
      <c r="D490" s="23" t="s">
        <v>201</v>
      </c>
      <c r="E490" s="39" t="s">
        <v>127</v>
      </c>
      <c r="F490" s="5">
        <v>107</v>
      </c>
      <c r="G490" s="11"/>
      <c r="H490" s="3"/>
      <c r="I490" s="5" t="s">
        <v>2485</v>
      </c>
      <c r="J490" s="29" t="s">
        <v>43</v>
      </c>
      <c r="K490" s="5"/>
    </row>
    <row r="491" ht="14.25" spans="1:11">
      <c r="A491" s="3">
        <v>490</v>
      </c>
      <c r="B491" s="3" t="s">
        <v>2486</v>
      </c>
      <c r="C491" s="3" t="s">
        <v>1773</v>
      </c>
      <c r="D491" s="5" t="s">
        <v>2487</v>
      </c>
      <c r="E491" s="6" t="s">
        <v>127</v>
      </c>
      <c r="F491" s="7">
        <v>10</v>
      </c>
      <c r="G491" s="7"/>
      <c r="H491" s="3"/>
      <c r="I491" s="3" t="s">
        <v>68</v>
      </c>
      <c r="J491" s="28" t="s">
        <v>53</v>
      </c>
      <c r="K491" s="5"/>
    </row>
    <row r="492" ht="14.25" spans="1:11">
      <c r="A492" s="3">
        <v>491</v>
      </c>
      <c r="B492" s="3" t="s">
        <v>2488</v>
      </c>
      <c r="C492" s="3" t="s">
        <v>1773</v>
      </c>
      <c r="D492" s="5" t="s">
        <v>2489</v>
      </c>
      <c r="E492" s="6" t="s">
        <v>127</v>
      </c>
      <c r="F492" s="7">
        <v>10</v>
      </c>
      <c r="G492" s="7"/>
      <c r="H492" s="3"/>
      <c r="I492" s="3" t="s">
        <v>68</v>
      </c>
      <c r="J492" s="28" t="s">
        <v>53</v>
      </c>
      <c r="K492" s="5"/>
    </row>
    <row r="493" ht="14.25" spans="1:11">
      <c r="A493" s="3">
        <v>492</v>
      </c>
      <c r="B493" s="3" t="s">
        <v>2490</v>
      </c>
      <c r="C493" s="3" t="s">
        <v>1773</v>
      </c>
      <c r="D493" s="5" t="s">
        <v>2220</v>
      </c>
      <c r="E493" s="6" t="s">
        <v>127</v>
      </c>
      <c r="F493" s="7">
        <v>5</v>
      </c>
      <c r="G493" s="7"/>
      <c r="H493" s="3"/>
      <c r="I493" s="3" t="s">
        <v>104</v>
      </c>
      <c r="J493" s="28" t="s">
        <v>53</v>
      </c>
      <c r="K493" s="5"/>
    </row>
    <row r="494" ht="14.25" spans="1:11">
      <c r="A494" s="3">
        <v>493</v>
      </c>
      <c r="B494" s="32" t="s">
        <v>2491</v>
      </c>
      <c r="C494" s="32" t="s">
        <v>1773</v>
      </c>
      <c r="D494" s="5" t="s">
        <v>2492</v>
      </c>
      <c r="E494" s="32" t="s">
        <v>103</v>
      </c>
      <c r="F494" s="33">
        <v>27</v>
      </c>
      <c r="G494" s="32"/>
      <c r="H494" s="3"/>
      <c r="I494" s="32" t="s">
        <v>75</v>
      </c>
      <c r="J494" s="29" t="s">
        <v>25</v>
      </c>
      <c r="K494" s="32" t="s">
        <v>1961</v>
      </c>
    </row>
    <row r="495" ht="28.5" spans="1:11">
      <c r="A495" s="3">
        <v>494</v>
      </c>
      <c r="B495" s="32" t="s">
        <v>2493</v>
      </c>
      <c r="C495" s="32" t="s">
        <v>1773</v>
      </c>
      <c r="D495" s="5" t="s">
        <v>2494</v>
      </c>
      <c r="E495" s="32" t="s">
        <v>103</v>
      </c>
      <c r="F495" s="33">
        <v>27</v>
      </c>
      <c r="G495" s="32"/>
      <c r="H495" s="3"/>
      <c r="I495" s="32" t="s">
        <v>75</v>
      </c>
      <c r="J495" s="29" t="s">
        <v>25</v>
      </c>
      <c r="K495" s="32" t="s">
        <v>1961</v>
      </c>
    </row>
    <row r="496" ht="14.25" spans="1:11">
      <c r="A496" s="3">
        <v>495</v>
      </c>
      <c r="B496" s="32" t="s">
        <v>2495</v>
      </c>
      <c r="C496" s="32" t="s">
        <v>1773</v>
      </c>
      <c r="D496" s="32" t="s">
        <v>2496</v>
      </c>
      <c r="E496" s="32" t="s">
        <v>103</v>
      </c>
      <c r="F496" s="33">
        <v>40</v>
      </c>
      <c r="G496" s="32"/>
      <c r="H496" s="3"/>
      <c r="I496" s="32" t="s">
        <v>75</v>
      </c>
      <c r="J496" s="29" t="s">
        <v>25</v>
      </c>
      <c r="K496" s="32" t="s">
        <v>1961</v>
      </c>
    </row>
    <row r="497" ht="42.75" spans="1:11">
      <c r="A497" s="3">
        <v>496</v>
      </c>
      <c r="B497" s="3" t="s">
        <v>2497</v>
      </c>
      <c r="C497" s="3" t="s">
        <v>1773</v>
      </c>
      <c r="D497" s="5" t="s">
        <v>1967</v>
      </c>
      <c r="E497" s="6" t="s">
        <v>127</v>
      </c>
      <c r="F497" s="7">
        <v>1</v>
      </c>
      <c r="G497" s="7"/>
      <c r="H497" s="3"/>
      <c r="I497" s="3" t="s">
        <v>59</v>
      </c>
      <c r="J497" s="28" t="s">
        <v>43</v>
      </c>
      <c r="K497" s="5" t="s">
        <v>1803</v>
      </c>
    </row>
    <row r="498" ht="14.25" spans="1:11">
      <c r="A498" s="3">
        <v>497</v>
      </c>
      <c r="B498" s="3" t="s">
        <v>2498</v>
      </c>
      <c r="C498" s="3" t="s">
        <v>1773</v>
      </c>
      <c r="D498" s="5" t="s">
        <v>201</v>
      </c>
      <c r="E498" s="6" t="s">
        <v>127</v>
      </c>
      <c r="F498" s="7">
        <v>8</v>
      </c>
      <c r="G498" s="7"/>
      <c r="H498" s="3"/>
      <c r="I498" s="3" t="s">
        <v>38</v>
      </c>
      <c r="J498" s="28" t="s">
        <v>17</v>
      </c>
      <c r="K498" s="5"/>
    </row>
    <row r="499" ht="14.25" spans="1:11">
      <c r="A499" s="3">
        <v>498</v>
      </c>
      <c r="B499" s="3" t="s">
        <v>2499</v>
      </c>
      <c r="C499" s="3" t="s">
        <v>1773</v>
      </c>
      <c r="D499" s="5" t="s">
        <v>2500</v>
      </c>
      <c r="E499" s="6" t="s">
        <v>381</v>
      </c>
      <c r="F499" s="7">
        <v>3</v>
      </c>
      <c r="G499" s="7"/>
      <c r="H499" s="3"/>
      <c r="I499" s="3" t="s">
        <v>52</v>
      </c>
      <c r="J499" s="28" t="s">
        <v>53</v>
      </c>
      <c r="K499" s="5"/>
    </row>
    <row r="500" ht="14.25" spans="1:11">
      <c r="A500" s="3">
        <v>499</v>
      </c>
      <c r="B500" s="3" t="s">
        <v>2501</v>
      </c>
      <c r="C500" s="3" t="s">
        <v>1773</v>
      </c>
      <c r="D500" s="5" t="s">
        <v>1823</v>
      </c>
      <c r="E500" s="6" t="s">
        <v>127</v>
      </c>
      <c r="F500" s="7">
        <v>10</v>
      </c>
      <c r="G500" s="7"/>
      <c r="H500" s="3"/>
      <c r="I500" s="3" t="s">
        <v>68</v>
      </c>
      <c r="J500" s="28" t="s">
        <v>17</v>
      </c>
      <c r="K500" s="5"/>
    </row>
    <row r="501" ht="14.25" spans="1:11">
      <c r="A501" s="3">
        <v>500</v>
      </c>
      <c r="B501" s="5" t="s">
        <v>2501</v>
      </c>
      <c r="C501" s="5" t="s">
        <v>1773</v>
      </c>
      <c r="D501" s="5" t="s">
        <v>2502</v>
      </c>
      <c r="E501" s="5" t="s">
        <v>127</v>
      </c>
      <c r="F501" s="5">
        <v>2</v>
      </c>
      <c r="G501" s="8"/>
      <c r="H501" s="3"/>
      <c r="I501" s="5" t="s">
        <v>148</v>
      </c>
      <c r="J501" s="29" t="s">
        <v>53</v>
      </c>
      <c r="K501" s="8"/>
    </row>
    <row r="502" ht="42.75" spans="1:11">
      <c r="A502" s="3">
        <v>501</v>
      </c>
      <c r="B502" s="3" t="s">
        <v>2503</v>
      </c>
      <c r="C502" s="3" t="s">
        <v>1773</v>
      </c>
      <c r="D502" s="5" t="s">
        <v>1967</v>
      </c>
      <c r="E502" s="6" t="s">
        <v>127</v>
      </c>
      <c r="F502" s="7">
        <v>3</v>
      </c>
      <c r="G502" s="7"/>
      <c r="H502" s="3"/>
      <c r="I502" s="3" t="s">
        <v>59</v>
      </c>
      <c r="J502" s="28" t="s">
        <v>43</v>
      </c>
      <c r="K502" s="5" t="s">
        <v>1803</v>
      </c>
    </row>
    <row r="503" ht="14.25" spans="1:11">
      <c r="A503" s="3">
        <v>502</v>
      </c>
      <c r="B503" s="3" t="s">
        <v>2504</v>
      </c>
      <c r="C503" s="3" t="s">
        <v>1773</v>
      </c>
      <c r="D503" s="5" t="s">
        <v>2505</v>
      </c>
      <c r="E503" s="6" t="s">
        <v>127</v>
      </c>
      <c r="F503" s="7">
        <v>2</v>
      </c>
      <c r="G503" s="8"/>
      <c r="H503" s="3"/>
      <c r="I503" s="3" t="s">
        <v>52</v>
      </c>
      <c r="J503" s="28" t="s">
        <v>53</v>
      </c>
      <c r="K503" s="5"/>
    </row>
    <row r="504" ht="14.25" spans="1:11">
      <c r="A504" s="3">
        <v>503</v>
      </c>
      <c r="B504" s="5" t="s">
        <v>2504</v>
      </c>
      <c r="C504" s="5" t="s">
        <v>1773</v>
      </c>
      <c r="D504" s="5" t="s">
        <v>2506</v>
      </c>
      <c r="E504" s="5" t="s">
        <v>127</v>
      </c>
      <c r="F504" s="5">
        <v>1</v>
      </c>
      <c r="G504" s="8"/>
      <c r="H504" s="3"/>
      <c r="I504" s="5" t="s">
        <v>148</v>
      </c>
      <c r="J504" s="29" t="s">
        <v>53</v>
      </c>
      <c r="K504" s="8"/>
    </row>
    <row r="505" ht="14.25" spans="1:11">
      <c r="A505" s="3">
        <v>504</v>
      </c>
      <c r="B505" s="3" t="s">
        <v>2507</v>
      </c>
      <c r="C505" s="3" t="s">
        <v>1773</v>
      </c>
      <c r="D505" s="5" t="s">
        <v>2508</v>
      </c>
      <c r="E505" s="6" t="s">
        <v>127</v>
      </c>
      <c r="F505" s="7">
        <v>2</v>
      </c>
      <c r="G505" s="7"/>
      <c r="H505" s="3"/>
      <c r="I505" s="3" t="s">
        <v>59</v>
      </c>
      <c r="J505" s="28" t="s">
        <v>43</v>
      </c>
      <c r="K505" s="5"/>
    </row>
    <row r="506" ht="14.25" spans="1:11">
      <c r="A506" s="3">
        <v>505</v>
      </c>
      <c r="B506" s="3" t="s">
        <v>2509</v>
      </c>
      <c r="C506" s="3" t="s">
        <v>1773</v>
      </c>
      <c r="D506" s="5" t="s">
        <v>2050</v>
      </c>
      <c r="E506" s="6" t="s">
        <v>127</v>
      </c>
      <c r="F506" s="7">
        <v>3</v>
      </c>
      <c r="G506" s="7"/>
      <c r="H506" s="3"/>
      <c r="I506" s="3" t="s">
        <v>38</v>
      </c>
      <c r="J506" s="28" t="s">
        <v>17</v>
      </c>
      <c r="K506" s="5"/>
    </row>
    <row r="507" ht="28.5" spans="1:11">
      <c r="A507" s="3">
        <v>506</v>
      </c>
      <c r="B507" s="3" t="s">
        <v>2510</v>
      </c>
      <c r="C507" s="3" t="s">
        <v>1773</v>
      </c>
      <c r="D507" s="5" t="s">
        <v>1980</v>
      </c>
      <c r="E507" s="6" t="s">
        <v>381</v>
      </c>
      <c r="F507" s="7">
        <v>1</v>
      </c>
      <c r="G507" s="7"/>
      <c r="H507" s="3"/>
      <c r="I507" s="3" t="s">
        <v>59</v>
      </c>
      <c r="J507" s="28" t="s">
        <v>43</v>
      </c>
      <c r="K507" s="5"/>
    </row>
    <row r="508" ht="14.25" spans="1:11">
      <c r="A508" s="3">
        <v>507</v>
      </c>
      <c r="B508" s="3" t="s">
        <v>2511</v>
      </c>
      <c r="C508" s="3" t="s">
        <v>1773</v>
      </c>
      <c r="D508" s="5" t="s">
        <v>2365</v>
      </c>
      <c r="E508" s="6" t="s">
        <v>103</v>
      </c>
      <c r="F508" s="7">
        <v>3</v>
      </c>
      <c r="G508" s="7"/>
      <c r="H508" s="3"/>
      <c r="I508" s="3" t="s">
        <v>38</v>
      </c>
      <c r="J508" s="28" t="s">
        <v>43</v>
      </c>
      <c r="K508" s="5"/>
    </row>
    <row r="509" ht="42.75" spans="1:11">
      <c r="A509" s="3">
        <v>508</v>
      </c>
      <c r="B509" s="3" t="s">
        <v>2512</v>
      </c>
      <c r="C509" s="3" t="s">
        <v>1773</v>
      </c>
      <c r="D509" s="5" t="s">
        <v>2034</v>
      </c>
      <c r="E509" s="6" t="s">
        <v>127</v>
      </c>
      <c r="F509" s="7">
        <v>8</v>
      </c>
      <c r="G509" s="7"/>
      <c r="H509" s="3"/>
      <c r="I509" s="3" t="s">
        <v>59</v>
      </c>
      <c r="J509" s="28" t="s">
        <v>43</v>
      </c>
      <c r="K509" s="5" t="s">
        <v>1803</v>
      </c>
    </row>
    <row r="510" ht="14.25" spans="1:11">
      <c r="A510" s="3">
        <v>509</v>
      </c>
      <c r="B510" s="3" t="s">
        <v>2513</v>
      </c>
      <c r="C510" s="3" t="s">
        <v>1773</v>
      </c>
      <c r="D510" s="5" t="s">
        <v>1993</v>
      </c>
      <c r="E510" s="6" t="s">
        <v>127</v>
      </c>
      <c r="F510" s="7">
        <v>4</v>
      </c>
      <c r="G510" s="7"/>
      <c r="H510" s="3"/>
      <c r="I510" s="3" t="s">
        <v>68</v>
      </c>
      <c r="J510" s="28" t="s">
        <v>43</v>
      </c>
      <c r="K510" s="5"/>
    </row>
    <row r="511" ht="28.5" spans="1:11">
      <c r="A511" s="3">
        <v>510</v>
      </c>
      <c r="B511" s="3" t="s">
        <v>2514</v>
      </c>
      <c r="C511" s="3" t="s">
        <v>1773</v>
      </c>
      <c r="D511" s="5" t="s">
        <v>2053</v>
      </c>
      <c r="E511" s="6" t="s">
        <v>381</v>
      </c>
      <c r="F511" s="7">
        <v>580</v>
      </c>
      <c r="G511" s="7"/>
      <c r="H511" s="3"/>
      <c r="I511" s="3" t="s">
        <v>104</v>
      </c>
      <c r="J511" s="28" t="s">
        <v>53</v>
      </c>
      <c r="K511" s="5"/>
    </row>
    <row r="512" ht="14.25" spans="1:11">
      <c r="A512" s="3">
        <v>511</v>
      </c>
      <c r="B512" s="32" t="s">
        <v>2515</v>
      </c>
      <c r="C512" s="32" t="s">
        <v>1773</v>
      </c>
      <c r="D512" s="32" t="s">
        <v>2516</v>
      </c>
      <c r="E512" s="32" t="s">
        <v>381</v>
      </c>
      <c r="F512" s="33">
        <v>20</v>
      </c>
      <c r="G512" s="32"/>
      <c r="H512" s="3"/>
      <c r="I512" s="32" t="s">
        <v>75</v>
      </c>
      <c r="J512" s="29" t="s">
        <v>25</v>
      </c>
      <c r="K512" s="32" t="s">
        <v>1961</v>
      </c>
    </row>
    <row r="513" ht="14.25" spans="1:11">
      <c r="A513" s="3">
        <v>512</v>
      </c>
      <c r="B513" s="3" t="s">
        <v>2517</v>
      </c>
      <c r="C513" s="3" t="s">
        <v>1773</v>
      </c>
      <c r="D513" s="5" t="s">
        <v>2489</v>
      </c>
      <c r="E513" s="6" t="s">
        <v>127</v>
      </c>
      <c r="F513" s="7">
        <v>38</v>
      </c>
      <c r="G513" s="7"/>
      <c r="H513" s="3"/>
      <c r="I513" s="3" t="s">
        <v>2518</v>
      </c>
      <c r="J513" s="28" t="s">
        <v>17</v>
      </c>
      <c r="K513" s="5"/>
    </row>
    <row r="514" ht="14.25" spans="1:11">
      <c r="A514" s="3">
        <v>513</v>
      </c>
      <c r="B514" s="9" t="s">
        <v>2519</v>
      </c>
      <c r="C514" s="9" t="s">
        <v>1773</v>
      </c>
      <c r="D514" s="9" t="s">
        <v>201</v>
      </c>
      <c r="E514" s="9" t="s">
        <v>127</v>
      </c>
      <c r="F514" s="9">
        <v>2</v>
      </c>
      <c r="G514" s="8"/>
      <c r="H514" s="3"/>
      <c r="I514" s="38" t="s">
        <v>148</v>
      </c>
      <c r="J514" s="28" t="s">
        <v>53</v>
      </c>
      <c r="K514" s="8"/>
    </row>
    <row r="515" ht="14.25" spans="1:11">
      <c r="A515" s="3">
        <v>514</v>
      </c>
      <c r="B515" s="5" t="s">
        <v>2520</v>
      </c>
      <c r="C515" s="5" t="s">
        <v>1773</v>
      </c>
      <c r="D515" s="5" t="s">
        <v>2521</v>
      </c>
      <c r="E515" s="5" t="s">
        <v>127</v>
      </c>
      <c r="F515" s="5">
        <v>1</v>
      </c>
      <c r="G515" s="8"/>
      <c r="H515" s="3"/>
      <c r="I515" s="5" t="s">
        <v>148</v>
      </c>
      <c r="J515" s="29" t="s">
        <v>53</v>
      </c>
      <c r="K515" s="8"/>
    </row>
    <row r="516" ht="28.5" spans="1:11">
      <c r="A516" s="3">
        <v>515</v>
      </c>
      <c r="B516" s="5" t="s">
        <v>2522</v>
      </c>
      <c r="C516" s="32" t="s">
        <v>1773</v>
      </c>
      <c r="D516" s="5" t="s">
        <v>2523</v>
      </c>
      <c r="E516" s="33" t="s">
        <v>103</v>
      </c>
      <c r="F516" s="33">
        <v>55</v>
      </c>
      <c r="G516" s="3"/>
      <c r="H516" s="3"/>
      <c r="I516" s="32" t="s">
        <v>75</v>
      </c>
      <c r="J516" s="29" t="s">
        <v>25</v>
      </c>
      <c r="K516" s="32" t="s">
        <v>1893</v>
      </c>
    </row>
    <row r="517" ht="28.5" spans="1:11">
      <c r="A517" s="3">
        <v>516</v>
      </c>
      <c r="B517" s="3" t="s">
        <v>2524</v>
      </c>
      <c r="C517" s="3" t="s">
        <v>1773</v>
      </c>
      <c r="D517" s="5" t="s">
        <v>2525</v>
      </c>
      <c r="E517" s="6" t="s">
        <v>127</v>
      </c>
      <c r="F517" s="7">
        <v>2</v>
      </c>
      <c r="G517" s="7"/>
      <c r="H517" s="3"/>
      <c r="I517" s="3" t="s">
        <v>38</v>
      </c>
      <c r="J517" s="28" t="s">
        <v>189</v>
      </c>
      <c r="K517" s="5"/>
    </row>
    <row r="518" ht="14.25" spans="1:11">
      <c r="A518" s="3">
        <v>517</v>
      </c>
      <c r="B518" s="3" t="s">
        <v>2526</v>
      </c>
      <c r="C518" s="3" t="s">
        <v>1773</v>
      </c>
      <c r="D518" s="3" t="s">
        <v>2527</v>
      </c>
      <c r="E518" s="3" t="s">
        <v>127</v>
      </c>
      <c r="F518" s="3">
        <v>1</v>
      </c>
      <c r="G518" s="8"/>
      <c r="H518" s="3"/>
      <c r="I518" s="3" t="s">
        <v>148</v>
      </c>
      <c r="J518" s="28" t="s">
        <v>53</v>
      </c>
      <c r="K518" s="8"/>
    </row>
    <row r="519" ht="42.75" spans="1:11">
      <c r="A519" s="3">
        <v>518</v>
      </c>
      <c r="B519" s="3" t="s">
        <v>2528</v>
      </c>
      <c r="C519" s="3" t="s">
        <v>1773</v>
      </c>
      <c r="D519" s="5" t="s">
        <v>2454</v>
      </c>
      <c r="E519" s="6" t="s">
        <v>103</v>
      </c>
      <c r="F519" s="7">
        <v>9</v>
      </c>
      <c r="G519" s="7"/>
      <c r="H519" s="3"/>
      <c r="I519" s="3" t="s">
        <v>68</v>
      </c>
      <c r="J519" s="28" t="s">
        <v>17</v>
      </c>
      <c r="K519" s="5" t="s">
        <v>2454</v>
      </c>
    </row>
    <row r="520" ht="14.25" spans="1:11">
      <c r="A520" s="3">
        <v>519</v>
      </c>
      <c r="B520" s="5" t="s">
        <v>2529</v>
      </c>
      <c r="C520" s="32" t="s">
        <v>1773</v>
      </c>
      <c r="D520" s="5" t="s">
        <v>2530</v>
      </c>
      <c r="E520" s="33" t="s">
        <v>103</v>
      </c>
      <c r="F520" s="33">
        <v>55</v>
      </c>
      <c r="G520" s="3"/>
      <c r="H520" s="3"/>
      <c r="I520" s="32" t="s">
        <v>75</v>
      </c>
      <c r="J520" s="29" t="s">
        <v>25</v>
      </c>
      <c r="K520" s="32" t="s">
        <v>1893</v>
      </c>
    </row>
    <row r="521" ht="57" spans="1:11">
      <c r="A521" s="3">
        <v>520</v>
      </c>
      <c r="B521" s="5" t="s">
        <v>2531</v>
      </c>
      <c r="C521" s="32" t="s">
        <v>1773</v>
      </c>
      <c r="D521" s="5" t="s">
        <v>2532</v>
      </c>
      <c r="E521" s="33" t="s">
        <v>103</v>
      </c>
      <c r="F521" s="33">
        <v>55</v>
      </c>
      <c r="G521" s="3"/>
      <c r="H521" s="3"/>
      <c r="I521" s="32" t="s">
        <v>75</v>
      </c>
      <c r="J521" s="29" t="s">
        <v>25</v>
      </c>
      <c r="K521" s="32" t="s">
        <v>1893</v>
      </c>
    </row>
    <row r="522" ht="14.25" spans="1:11">
      <c r="A522" s="3">
        <v>521</v>
      </c>
      <c r="B522" s="5" t="s">
        <v>2533</v>
      </c>
      <c r="C522" s="32" t="s">
        <v>1773</v>
      </c>
      <c r="D522" s="5" t="s">
        <v>1965</v>
      </c>
      <c r="E522" s="33" t="s">
        <v>381</v>
      </c>
      <c r="F522" s="33">
        <v>55</v>
      </c>
      <c r="G522" s="32"/>
      <c r="H522" s="3"/>
      <c r="I522" s="32" t="s">
        <v>75</v>
      </c>
      <c r="J522" s="29" t="s">
        <v>25</v>
      </c>
      <c r="K522" s="32" t="s">
        <v>1893</v>
      </c>
    </row>
    <row r="523" ht="28.5" spans="1:11">
      <c r="A523" s="3">
        <v>522</v>
      </c>
      <c r="B523" s="3" t="s">
        <v>2534</v>
      </c>
      <c r="C523" s="3" t="s">
        <v>1773</v>
      </c>
      <c r="D523" s="5" t="s">
        <v>1851</v>
      </c>
      <c r="E523" s="6" t="s">
        <v>103</v>
      </c>
      <c r="F523" s="7">
        <v>1</v>
      </c>
      <c r="G523" s="7"/>
      <c r="H523" s="3"/>
      <c r="I523" s="3" t="s">
        <v>52</v>
      </c>
      <c r="J523" s="28" t="s">
        <v>53</v>
      </c>
      <c r="K523" s="5" t="s">
        <v>1852</v>
      </c>
    </row>
    <row r="524" ht="14.25" spans="1:11">
      <c r="A524" s="3">
        <v>523</v>
      </c>
      <c r="B524" s="5" t="s">
        <v>2535</v>
      </c>
      <c r="C524" s="5" t="s">
        <v>1773</v>
      </c>
      <c r="D524" s="5" t="s">
        <v>2536</v>
      </c>
      <c r="E524" s="5" t="s">
        <v>127</v>
      </c>
      <c r="F524" s="5">
        <v>2</v>
      </c>
      <c r="G524" s="8"/>
      <c r="H524" s="3"/>
      <c r="I524" s="5" t="s">
        <v>148</v>
      </c>
      <c r="J524" s="29" t="s">
        <v>53</v>
      </c>
      <c r="K524" s="5"/>
    </row>
    <row r="525" ht="14.25" spans="1:12">
      <c r="A525" s="3">
        <v>524</v>
      </c>
      <c r="B525" s="3" t="s">
        <v>2537</v>
      </c>
      <c r="C525" s="3" t="s">
        <v>1311</v>
      </c>
      <c r="D525" s="5" t="s">
        <v>2538</v>
      </c>
      <c r="E525" s="6" t="s">
        <v>103</v>
      </c>
      <c r="F525" s="7">
        <v>40</v>
      </c>
      <c r="G525" s="7"/>
      <c r="H525" s="3"/>
      <c r="I525" s="3" t="s">
        <v>2539</v>
      </c>
      <c r="J525" s="5"/>
      <c r="K525" s="28" t="s">
        <v>53</v>
      </c>
      <c r="L525" s="5"/>
    </row>
    <row r="526" ht="14.25" spans="1:12">
      <c r="A526" s="3">
        <v>525</v>
      </c>
      <c r="B526" s="3" t="s">
        <v>2540</v>
      </c>
      <c r="C526" s="3" t="s">
        <v>1773</v>
      </c>
      <c r="D526" s="5" t="s">
        <v>2061</v>
      </c>
      <c r="E526" s="6" t="s">
        <v>103</v>
      </c>
      <c r="F526" s="7">
        <v>2</v>
      </c>
      <c r="G526" s="7"/>
      <c r="H526" s="3"/>
      <c r="I526" s="3" t="s">
        <v>38</v>
      </c>
      <c r="J526" s="5"/>
      <c r="K526" s="28" t="s">
        <v>1578</v>
      </c>
      <c r="L526" s="5"/>
    </row>
    <row r="527" ht="14.25" spans="1:12">
      <c r="A527" s="3">
        <v>526</v>
      </c>
      <c r="B527" s="3" t="s">
        <v>749</v>
      </c>
      <c r="C527" s="3" t="s">
        <v>1773</v>
      </c>
      <c r="D527" s="5" t="s">
        <v>865</v>
      </c>
      <c r="E527" s="6" t="s">
        <v>127</v>
      </c>
      <c r="F527" s="7">
        <v>3</v>
      </c>
      <c r="G527" s="7"/>
      <c r="H527" s="3"/>
      <c r="I527" s="3" t="s">
        <v>2541</v>
      </c>
      <c r="J527" s="5"/>
      <c r="K527" s="28" t="s">
        <v>35</v>
      </c>
      <c r="L527" s="5"/>
    </row>
    <row r="528" ht="14.25" spans="1:12">
      <c r="A528" s="3">
        <v>527</v>
      </c>
      <c r="B528" s="3" t="s">
        <v>2542</v>
      </c>
      <c r="C528" s="3" t="s">
        <v>1311</v>
      </c>
      <c r="D528" s="55" t="s">
        <v>2543</v>
      </c>
      <c r="E528" s="3" t="s">
        <v>20</v>
      </c>
      <c r="F528" s="3">
        <v>2640</v>
      </c>
      <c r="G528" s="3"/>
      <c r="H528" s="3"/>
      <c r="I528" s="3" t="s">
        <v>273</v>
      </c>
      <c r="J528" s="3"/>
      <c r="K528" s="28" t="s">
        <v>43</v>
      </c>
      <c r="L528" s="3"/>
    </row>
    <row r="529" ht="14.25" spans="1:12">
      <c r="A529" s="3">
        <v>528</v>
      </c>
      <c r="B529" s="3" t="s">
        <v>2544</v>
      </c>
      <c r="C529" s="3" t="s">
        <v>1311</v>
      </c>
      <c r="D529" s="3" t="s">
        <v>2545</v>
      </c>
      <c r="E529" s="3" t="s">
        <v>20</v>
      </c>
      <c r="F529" s="3">
        <v>640</v>
      </c>
      <c r="G529" s="3"/>
      <c r="H529" s="3"/>
      <c r="I529" s="3" t="s">
        <v>273</v>
      </c>
      <c r="J529" s="3"/>
      <c r="K529" s="28" t="s">
        <v>43</v>
      </c>
      <c r="L529" s="3"/>
    </row>
    <row r="530" ht="14.25" spans="1:12">
      <c r="A530" s="3">
        <v>529</v>
      </c>
      <c r="B530" s="3" t="s">
        <v>2546</v>
      </c>
      <c r="C530" s="3" t="s">
        <v>1311</v>
      </c>
      <c r="D530" s="55" t="s">
        <v>2547</v>
      </c>
      <c r="E530" s="3" t="s">
        <v>20</v>
      </c>
      <c r="F530" s="3">
        <v>2640</v>
      </c>
      <c r="G530" s="3"/>
      <c r="H530" s="3"/>
      <c r="I530" s="3" t="s">
        <v>273</v>
      </c>
      <c r="J530" s="3"/>
      <c r="K530" s="28" t="s">
        <v>43</v>
      </c>
      <c r="L530" s="3"/>
    </row>
    <row r="531" ht="14.25" spans="1:12">
      <c r="A531" s="3">
        <v>530</v>
      </c>
      <c r="B531" s="3" t="s">
        <v>2548</v>
      </c>
      <c r="C531" s="3" t="s">
        <v>1311</v>
      </c>
      <c r="D531" s="55" t="s">
        <v>2549</v>
      </c>
      <c r="E531" s="3" t="s">
        <v>20</v>
      </c>
      <c r="F531" s="3">
        <v>2640</v>
      </c>
      <c r="G531" s="3"/>
      <c r="H531" s="3"/>
      <c r="I531" s="3" t="s">
        <v>273</v>
      </c>
      <c r="J531" s="3"/>
      <c r="K531" s="28" t="s">
        <v>43</v>
      </c>
      <c r="L531" s="3"/>
    </row>
    <row r="532" ht="14.25" spans="1:12">
      <c r="A532" s="3">
        <v>531</v>
      </c>
      <c r="B532" s="3" t="s">
        <v>2550</v>
      </c>
      <c r="C532" s="3" t="s">
        <v>1311</v>
      </c>
      <c r="D532" s="55" t="s">
        <v>2551</v>
      </c>
      <c r="E532" s="3" t="s">
        <v>103</v>
      </c>
      <c r="F532" s="3">
        <v>6</v>
      </c>
      <c r="G532" s="3"/>
      <c r="H532" s="3"/>
      <c r="I532" s="3" t="s">
        <v>273</v>
      </c>
      <c r="J532" s="3"/>
      <c r="K532" s="28" t="s">
        <v>43</v>
      </c>
      <c r="L532" s="3"/>
    </row>
    <row r="533" ht="14.25" spans="1:12">
      <c r="A533" s="3">
        <v>532</v>
      </c>
      <c r="B533" s="56" t="s">
        <v>2552</v>
      </c>
      <c r="C533" s="56" t="s">
        <v>1311</v>
      </c>
      <c r="D533" s="56" t="s">
        <v>2553</v>
      </c>
      <c r="E533" s="56" t="s">
        <v>103</v>
      </c>
      <c r="F533" s="56">
        <v>10</v>
      </c>
      <c r="G533" s="56"/>
      <c r="H533" s="3"/>
      <c r="I533" s="3" t="s">
        <v>273</v>
      </c>
      <c r="J533" s="56"/>
      <c r="K533" s="28" t="s">
        <v>35</v>
      </c>
      <c r="L533" s="56"/>
    </row>
    <row r="534" ht="14.25" spans="1:12">
      <c r="A534" s="3">
        <v>533</v>
      </c>
      <c r="B534" s="9" t="s">
        <v>2554</v>
      </c>
      <c r="C534" s="9" t="s">
        <v>1311</v>
      </c>
      <c r="D534" s="9" t="s">
        <v>2555</v>
      </c>
      <c r="E534" s="9" t="s">
        <v>103</v>
      </c>
      <c r="F534" s="9">
        <v>6</v>
      </c>
      <c r="G534" s="9"/>
      <c r="H534" s="3"/>
      <c r="I534" s="3" t="s">
        <v>236</v>
      </c>
      <c r="J534" s="3"/>
      <c r="K534" s="28" t="s">
        <v>25</v>
      </c>
      <c r="L534" s="3"/>
    </row>
    <row r="535" ht="14.25" spans="1:12">
      <c r="A535" s="3">
        <v>534</v>
      </c>
      <c r="B535" s="3" t="s">
        <v>2556</v>
      </c>
      <c r="C535" s="3" t="s">
        <v>1311</v>
      </c>
      <c r="D535" s="3" t="s">
        <v>2557</v>
      </c>
      <c r="E535" s="3" t="s">
        <v>381</v>
      </c>
      <c r="F535" s="3">
        <v>200</v>
      </c>
      <c r="G535" s="3"/>
      <c r="H535" s="3"/>
      <c r="I535" s="3" t="s">
        <v>24</v>
      </c>
      <c r="J535" s="3"/>
      <c r="K535" s="28" t="s">
        <v>25</v>
      </c>
      <c r="L535" s="3"/>
    </row>
    <row r="536" ht="14.25" spans="1:12">
      <c r="A536" s="3">
        <v>535</v>
      </c>
      <c r="B536" s="3" t="s">
        <v>2558</v>
      </c>
      <c r="C536" s="3" t="s">
        <v>1311</v>
      </c>
      <c r="D536" s="3" t="s">
        <v>2559</v>
      </c>
      <c r="E536" s="3" t="s">
        <v>103</v>
      </c>
      <c r="F536" s="3">
        <v>20</v>
      </c>
      <c r="G536" s="3"/>
      <c r="H536" s="3"/>
      <c r="I536" s="3" t="s">
        <v>24</v>
      </c>
      <c r="J536" s="3"/>
      <c r="K536" s="28" t="s">
        <v>25</v>
      </c>
      <c r="L536" s="3"/>
    </row>
    <row r="537" ht="14.25" spans="1:12">
      <c r="A537" s="3">
        <v>536</v>
      </c>
      <c r="B537" s="3" t="s">
        <v>2560</v>
      </c>
      <c r="C537" s="3" t="s">
        <v>1311</v>
      </c>
      <c r="D537" s="5" t="s">
        <v>2061</v>
      </c>
      <c r="E537" s="6" t="s">
        <v>103</v>
      </c>
      <c r="F537" s="7">
        <v>60</v>
      </c>
      <c r="G537" s="7"/>
      <c r="H537" s="3"/>
      <c r="I537" s="3" t="s">
        <v>52</v>
      </c>
      <c r="J537" s="3"/>
      <c r="K537" s="28" t="s">
        <v>53</v>
      </c>
      <c r="L537" s="5"/>
    </row>
    <row r="538" ht="14.25" spans="1:12">
      <c r="A538" s="3">
        <v>537</v>
      </c>
      <c r="B538" s="3" t="s">
        <v>2561</v>
      </c>
      <c r="C538" s="3" t="s">
        <v>1311</v>
      </c>
      <c r="D538" s="5" t="s">
        <v>2562</v>
      </c>
      <c r="E538" s="6" t="s">
        <v>103</v>
      </c>
      <c r="F538" s="7">
        <v>40</v>
      </c>
      <c r="G538" s="7"/>
      <c r="H538" s="3"/>
      <c r="I538" s="3" t="s">
        <v>52</v>
      </c>
      <c r="J538" s="3"/>
      <c r="K538" s="28" t="s">
        <v>53</v>
      </c>
      <c r="L538" s="5"/>
    </row>
    <row r="539" ht="14.25" spans="1:12">
      <c r="A539" s="3">
        <v>538</v>
      </c>
      <c r="B539" s="3" t="s">
        <v>2563</v>
      </c>
      <c r="C539" s="3" t="s">
        <v>1311</v>
      </c>
      <c r="D539" s="5" t="s">
        <v>2564</v>
      </c>
      <c r="E539" s="6" t="s">
        <v>103</v>
      </c>
      <c r="F539" s="7">
        <v>30</v>
      </c>
      <c r="G539" s="7"/>
      <c r="H539" s="3"/>
      <c r="I539" s="3" t="s">
        <v>52</v>
      </c>
      <c r="J539" s="3"/>
      <c r="K539" s="28" t="s">
        <v>53</v>
      </c>
      <c r="L539" s="5"/>
    </row>
    <row r="540" ht="14.25" spans="1:12">
      <c r="A540" s="3">
        <v>539</v>
      </c>
      <c r="B540" s="3" t="s">
        <v>2565</v>
      </c>
      <c r="C540" s="3" t="s">
        <v>1311</v>
      </c>
      <c r="D540" s="5" t="s">
        <v>2566</v>
      </c>
      <c r="E540" s="6" t="s">
        <v>103</v>
      </c>
      <c r="F540" s="7">
        <v>55</v>
      </c>
      <c r="G540" s="7"/>
      <c r="H540" s="3"/>
      <c r="I540" s="3" t="s">
        <v>2567</v>
      </c>
      <c r="J540" s="3"/>
      <c r="K540" s="28" t="s">
        <v>53</v>
      </c>
      <c r="L540" s="5"/>
    </row>
    <row r="541" ht="14.25" spans="1:12">
      <c r="A541" s="3">
        <v>540</v>
      </c>
      <c r="B541" s="3" t="s">
        <v>2568</v>
      </c>
      <c r="C541" s="3" t="s">
        <v>1311</v>
      </c>
      <c r="D541" s="5" t="s">
        <v>2569</v>
      </c>
      <c r="E541" s="6" t="s">
        <v>103</v>
      </c>
      <c r="F541" s="7">
        <v>120</v>
      </c>
      <c r="G541" s="7"/>
      <c r="H541" s="3"/>
      <c r="I541" s="3" t="s">
        <v>2570</v>
      </c>
      <c r="J541" s="3"/>
      <c r="K541" s="28" t="s">
        <v>53</v>
      </c>
      <c r="L541" s="5"/>
    </row>
    <row r="542" ht="14.25" spans="1:12">
      <c r="A542" s="3">
        <v>541</v>
      </c>
      <c r="B542" s="3" t="s">
        <v>2571</v>
      </c>
      <c r="C542" s="3" t="s">
        <v>1311</v>
      </c>
      <c r="D542" s="5" t="s">
        <v>2572</v>
      </c>
      <c r="E542" s="6" t="s">
        <v>103</v>
      </c>
      <c r="F542" s="7">
        <v>25</v>
      </c>
      <c r="G542" s="7"/>
      <c r="H542" s="3"/>
      <c r="I542" s="3" t="s">
        <v>2573</v>
      </c>
      <c r="J542" s="3"/>
      <c r="K542" s="28" t="s">
        <v>53</v>
      </c>
      <c r="L542" s="5"/>
    </row>
    <row r="543" ht="14.25" spans="1:12">
      <c r="A543" s="3">
        <v>542</v>
      </c>
      <c r="B543" s="3" t="s">
        <v>2574</v>
      </c>
      <c r="C543" s="3" t="s">
        <v>1311</v>
      </c>
      <c r="D543" s="5" t="s">
        <v>2564</v>
      </c>
      <c r="E543" s="6" t="s">
        <v>103</v>
      </c>
      <c r="F543" s="7">
        <v>60</v>
      </c>
      <c r="G543" s="7"/>
      <c r="H543" s="3"/>
      <c r="I543" s="3" t="s">
        <v>52</v>
      </c>
      <c r="J543" s="3"/>
      <c r="K543" s="28" t="s">
        <v>53</v>
      </c>
      <c r="L543" s="5"/>
    </row>
    <row r="544" ht="14.25" spans="1:12">
      <c r="A544" s="3">
        <v>543</v>
      </c>
      <c r="B544" s="3" t="s">
        <v>2575</v>
      </c>
      <c r="C544" s="3" t="s">
        <v>1311</v>
      </c>
      <c r="D544" s="5" t="s">
        <v>2576</v>
      </c>
      <c r="E544" s="6" t="s">
        <v>103</v>
      </c>
      <c r="F544" s="7">
        <v>5</v>
      </c>
      <c r="G544" s="7"/>
      <c r="H544" s="3"/>
      <c r="I544" s="3" t="s">
        <v>52</v>
      </c>
      <c r="J544" s="3"/>
      <c r="K544" s="28" t="s">
        <v>53</v>
      </c>
      <c r="L544" s="5"/>
    </row>
    <row r="545" ht="14.25" spans="1:12">
      <c r="A545" s="3">
        <v>544</v>
      </c>
      <c r="B545" s="3" t="s">
        <v>2577</v>
      </c>
      <c r="C545" s="3" t="s">
        <v>1311</v>
      </c>
      <c r="D545" s="5" t="s">
        <v>2578</v>
      </c>
      <c r="E545" s="6" t="s">
        <v>103</v>
      </c>
      <c r="F545" s="7">
        <v>20</v>
      </c>
      <c r="G545" s="7"/>
      <c r="H545" s="3"/>
      <c r="I545" s="3" t="s">
        <v>52</v>
      </c>
      <c r="J545" s="3"/>
      <c r="K545" s="28" t="s">
        <v>53</v>
      </c>
      <c r="L545" s="5"/>
    </row>
    <row r="546" ht="14.25" spans="1:12">
      <c r="A546" s="3">
        <v>545</v>
      </c>
      <c r="B546" s="3" t="s">
        <v>2579</v>
      </c>
      <c r="C546" s="3" t="s">
        <v>1311</v>
      </c>
      <c r="D546" s="5" t="s">
        <v>2580</v>
      </c>
      <c r="E546" s="6" t="s">
        <v>103</v>
      </c>
      <c r="F546" s="7">
        <v>30</v>
      </c>
      <c r="G546" s="7"/>
      <c r="H546" s="3"/>
      <c r="I546" s="3" t="s">
        <v>52</v>
      </c>
      <c r="J546" s="3"/>
      <c r="K546" s="28" t="s">
        <v>53</v>
      </c>
      <c r="L546" s="5"/>
    </row>
    <row r="547" ht="14.25" spans="1:12">
      <c r="A547" s="3">
        <v>546</v>
      </c>
      <c r="B547" s="3" t="s">
        <v>2581</v>
      </c>
      <c r="C547" s="3" t="s">
        <v>1311</v>
      </c>
      <c r="D547" s="5" t="s">
        <v>2582</v>
      </c>
      <c r="E547" s="6" t="s">
        <v>103</v>
      </c>
      <c r="F547" s="7">
        <v>50</v>
      </c>
      <c r="G547" s="7"/>
      <c r="H547" s="3"/>
      <c r="I547" s="3" t="s">
        <v>52</v>
      </c>
      <c r="J547" s="3"/>
      <c r="K547" s="28" t="s">
        <v>53</v>
      </c>
      <c r="L547" s="5"/>
    </row>
    <row r="548" ht="14.25" spans="1:12">
      <c r="A548" s="3">
        <v>547</v>
      </c>
      <c r="B548" s="3" t="s">
        <v>2583</v>
      </c>
      <c r="C548" s="3" t="s">
        <v>1311</v>
      </c>
      <c r="D548" s="5" t="s">
        <v>2584</v>
      </c>
      <c r="E548" s="6" t="s">
        <v>103</v>
      </c>
      <c r="F548" s="7">
        <v>5</v>
      </c>
      <c r="G548" s="7"/>
      <c r="H548" s="3"/>
      <c r="I548" s="3" t="s">
        <v>52</v>
      </c>
      <c r="J548" s="3"/>
      <c r="K548" s="28" t="s">
        <v>53</v>
      </c>
      <c r="L548" s="5"/>
    </row>
    <row r="549" ht="14.25" spans="1:12">
      <c r="A549" s="3">
        <v>548</v>
      </c>
      <c r="B549" s="3" t="s">
        <v>2585</v>
      </c>
      <c r="C549" s="3" t="s">
        <v>1311</v>
      </c>
      <c r="D549" s="5" t="s">
        <v>2586</v>
      </c>
      <c r="E549" s="6" t="s">
        <v>103</v>
      </c>
      <c r="F549" s="7">
        <v>50</v>
      </c>
      <c r="G549" s="7"/>
      <c r="H549" s="3"/>
      <c r="I549" s="3" t="s">
        <v>52</v>
      </c>
      <c r="J549" s="3"/>
      <c r="K549" s="28" t="s">
        <v>53</v>
      </c>
      <c r="L549" s="5"/>
    </row>
    <row r="550" ht="14.25" spans="1:12">
      <c r="A550" s="3">
        <v>549</v>
      </c>
      <c r="B550" s="3" t="s">
        <v>2587</v>
      </c>
      <c r="C550" s="3" t="s">
        <v>1311</v>
      </c>
      <c r="D550" s="5" t="s">
        <v>2588</v>
      </c>
      <c r="E550" s="6" t="s">
        <v>103</v>
      </c>
      <c r="F550" s="7">
        <v>5</v>
      </c>
      <c r="G550" s="7"/>
      <c r="H550" s="3"/>
      <c r="I550" s="3" t="s">
        <v>52</v>
      </c>
      <c r="J550" s="3"/>
      <c r="K550" s="28" t="s">
        <v>53</v>
      </c>
      <c r="L550" s="5"/>
    </row>
    <row r="551" ht="14.25" spans="1:12">
      <c r="A551" s="3">
        <v>550</v>
      </c>
      <c r="B551" s="3" t="s">
        <v>1964</v>
      </c>
      <c r="C551" s="3" t="s">
        <v>1311</v>
      </c>
      <c r="D551" s="5" t="s">
        <v>2589</v>
      </c>
      <c r="E551" s="6" t="s">
        <v>103</v>
      </c>
      <c r="F551" s="7">
        <v>15</v>
      </c>
      <c r="G551" s="7"/>
      <c r="H551" s="3"/>
      <c r="I551" s="3" t="s">
        <v>52</v>
      </c>
      <c r="J551" s="3"/>
      <c r="K551" s="28" t="s">
        <v>53</v>
      </c>
      <c r="L551" s="5"/>
    </row>
    <row r="552" ht="14.25" spans="1:12">
      <c r="A552" s="3">
        <v>551</v>
      </c>
      <c r="B552" s="3" t="s">
        <v>2590</v>
      </c>
      <c r="C552" s="3" t="s">
        <v>1311</v>
      </c>
      <c r="D552" s="5" t="s">
        <v>2591</v>
      </c>
      <c r="E552" s="6" t="s">
        <v>127</v>
      </c>
      <c r="F552" s="7">
        <v>30</v>
      </c>
      <c r="G552" s="7"/>
      <c r="H552" s="3"/>
      <c r="I552" s="3" t="s">
        <v>52</v>
      </c>
      <c r="J552" s="3"/>
      <c r="K552" s="28" t="s">
        <v>53</v>
      </c>
      <c r="L552" s="5"/>
    </row>
  </sheetData>
  <autoFilter ref="A1:K553">
    <extLst/>
  </autoFilter>
  <dataValidations count="2">
    <dataValidation type="custom" allowBlank="1" showInputMessage="1" showErrorMessage="1" sqref="F26">
      <formula1>LEN(F26)=LENB(F26)</formula1>
    </dataValidation>
    <dataValidation allowBlank="1" showInputMessage="1" showErrorMessage="1" sqref="C1:C513 C519:C552"/>
  </dataValidations>
  <pageMargins left="0.751388888888889" right="0.751388888888889" top="1" bottom="1" header="0.5" footer="0.5"/>
  <pageSetup paperSize="9" scale="50" orientation="landscape"/>
  <headerFooter>
    <oddHeader>&amp;C&amp;20试剂</oddHead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标段一 实验设备</vt:lpstr>
      <vt:lpstr>标段二实验耗材</vt:lpstr>
      <vt:lpstr>标段三假肢耗材</vt:lpstr>
      <vt:lpstr>标段四康复耗材</vt:lpstr>
      <vt:lpstr>标段五口腔耗材</vt:lpstr>
      <vt:lpstr>标段六实验试剂</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常青</cp:lastModifiedBy>
  <dcterms:created xsi:type="dcterms:W3CDTF">2023-06-03T07:24:00Z</dcterms:created>
  <cp:lastPrinted>2023-07-17T05:28:00Z</cp:lastPrinted>
  <dcterms:modified xsi:type="dcterms:W3CDTF">2023-07-18T12:07:33Z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25C9C98D4AE84A0B84D727CE16CF37B6_13</vt:lpwstr>
  </property>
</Properties>
</file>